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Zakázky připravované\2015\15-141 ČOV a kanalizace Kaliště\Nabídka\11_Oceněný soupis prací a dodávek\"/>
    </mc:Choice>
  </mc:AlternateContent>
  <bookViews>
    <workbookView xWindow="0" yWindow="0" windowWidth="28800" windowHeight="12435" activeTab="2"/>
  </bookViews>
  <sheets>
    <sheet name="Krycí list" sheetId="1" r:id="rId1"/>
    <sheet name="Rekapitulace" sheetId="2" r:id="rId2"/>
    <sheet name="Položky" sheetId="3" r:id="rId3"/>
  </sheets>
  <definedNames>
    <definedName name="cisloobjektu">'Krycí list'!$A$4</definedName>
    <definedName name="cislostavby">'Krycí list'!$A$6</definedName>
    <definedName name="Datum">'Krycí list'!$B$26</definedName>
    <definedName name="Dil">Rekapitulace!$A$6</definedName>
    <definedName name="Dodavka">Rekapitulace!$G$23</definedName>
    <definedName name="Dodavka0">Položky!#REF!</definedName>
    <definedName name="HSV">Rekapitulace!$E$23</definedName>
    <definedName name="HSV0">Položky!#REF!</definedName>
    <definedName name="HZS">Rekapitulace!$I$23</definedName>
    <definedName name="HZS0">Položky!#REF!</definedName>
    <definedName name="JKSO">'Krycí list'!$F$4</definedName>
    <definedName name="MJ">'Krycí list'!$G$4</definedName>
    <definedName name="Mont">Rekapitulace!$H$23</definedName>
    <definedName name="Montaz0">Položky!#REF!</definedName>
    <definedName name="NazevDilu">Rekapitulace!$B$6</definedName>
    <definedName name="nazevobjektu">'Krycí list'!$C$4</definedName>
    <definedName name="nazevstavby">'Krycí list'!$C$6</definedName>
    <definedName name="_xlnm.Print_Titles" localSheetId="2">Položky!$1:$6</definedName>
    <definedName name="_xlnm.Print_Titles" localSheetId="1">Rekapitulace!$1:$6</definedName>
    <definedName name="Objednatel">'Krycí list'!$C$8</definedName>
    <definedName name="_xlnm.Print_Area" localSheetId="0">'Krycí list'!$A$1:$G$45</definedName>
    <definedName name="_xlnm.Print_Area" localSheetId="2">Položky!$A$1:$K$266</definedName>
    <definedName name="_xlnm.Print_Area" localSheetId="1">Rekapitulace!$A$1:$I$33</definedName>
    <definedName name="PocetMJ">'Krycí list'!$G$7</definedName>
    <definedName name="Poznamka">'Krycí list'!$B$37</definedName>
    <definedName name="Projektant">'Krycí list'!$C$7</definedName>
    <definedName name="PSV">Rekapitulace!$F$23</definedName>
    <definedName name="PSV0">Položky!#REF!</definedName>
    <definedName name="SloupecCC">Položky!$G$6</definedName>
    <definedName name="SloupecCisloPol">Položky!$B$6</definedName>
    <definedName name="SloupecCH">Položky!$I$6</definedName>
    <definedName name="SloupecJC">Položky!$F$6</definedName>
    <definedName name="SloupecJH">Položky!$H$6</definedName>
    <definedName name="SloupecMJ">Položky!$D$6</definedName>
    <definedName name="SloupecMnozstvi">Položky!$E$6</definedName>
    <definedName name="SloupecNazPol">Položky!$C$6</definedName>
    <definedName name="SloupecPC">Položky!$A$6</definedName>
    <definedName name="solver_lin" localSheetId="2" hidden="1">0</definedName>
    <definedName name="solver_num" localSheetId="2" hidden="1">0</definedName>
    <definedName name="solver_opt" localSheetId="2" hidden="1">Položky!#REF!</definedName>
    <definedName name="solver_typ" localSheetId="2" hidden="1">1</definedName>
    <definedName name="solver_val" localSheetId="2" hidden="1">0</definedName>
    <definedName name="Typ">Položky!#REF!</definedName>
    <definedName name="VRN">Rekapitulace!$H$32</definedName>
    <definedName name="VRNKc">Rekapitulace!#REF!</definedName>
    <definedName name="VRNnazev">Rekapitulace!#REF!</definedName>
    <definedName name="VRNproc">Rekapitulace!#REF!</definedName>
    <definedName name="VRNzakl">Rekapitulace!#REF!</definedName>
    <definedName name="Zakazka">'Krycí list'!$G$9</definedName>
    <definedName name="Zaklad22">'Krycí list'!$F$32</definedName>
    <definedName name="Zaklad5">'Krycí list'!$F$30</definedName>
    <definedName name="Zhotovitel">'Krycí list'!$E$11</definedName>
  </definedNames>
  <calcPr calcId="152511" iterateCount="1"/>
</workbook>
</file>

<file path=xl/calcChain.xml><?xml version="1.0" encoding="utf-8"?>
<calcChain xmlns="http://schemas.openxmlformats.org/spreadsheetml/2006/main">
  <c r="D17" i="1" l="1"/>
  <c r="D16" i="1"/>
  <c r="D15" i="1"/>
  <c r="D14" i="1"/>
  <c r="BG264" i="3"/>
  <c r="BE264" i="3"/>
  <c r="BD264" i="3"/>
  <c r="BC264" i="3"/>
  <c r="BC266" i="3" s="1"/>
  <c r="E22" i="2" s="1"/>
  <c r="K264" i="3"/>
  <c r="K266" i="3" s="1"/>
  <c r="I264" i="3"/>
  <c r="G264" i="3"/>
  <c r="BF264" i="3" s="1"/>
  <c r="BG263" i="3"/>
  <c r="BG266" i="3" s="1"/>
  <c r="I22" i="2" s="1"/>
  <c r="BE263" i="3"/>
  <c r="BD263" i="3"/>
  <c r="BC263" i="3"/>
  <c r="K263" i="3"/>
  <c r="I263" i="3"/>
  <c r="I266" i="3" s="1"/>
  <c r="G263" i="3"/>
  <c r="BF263" i="3" s="1"/>
  <c r="B22" i="2"/>
  <c r="A22" i="2"/>
  <c r="C266" i="3"/>
  <c r="BG260" i="3"/>
  <c r="BF260" i="3"/>
  <c r="BE260" i="3"/>
  <c r="BC260" i="3"/>
  <c r="K260" i="3"/>
  <c r="I260" i="3"/>
  <c r="G260" i="3"/>
  <c r="BD260" i="3" s="1"/>
  <c r="BG258" i="3"/>
  <c r="BF258" i="3"/>
  <c r="BE258" i="3"/>
  <c r="BC258" i="3"/>
  <c r="K258" i="3"/>
  <c r="I258" i="3"/>
  <c r="G258" i="3"/>
  <c r="BD258" i="3" s="1"/>
  <c r="BG257" i="3"/>
  <c r="BF257" i="3"/>
  <c r="BE257" i="3"/>
  <c r="BC257" i="3"/>
  <c r="K257" i="3"/>
  <c r="I257" i="3"/>
  <c r="I261" i="3" s="1"/>
  <c r="G257" i="3"/>
  <c r="BD257" i="3" s="1"/>
  <c r="BG256" i="3"/>
  <c r="BF256" i="3"/>
  <c r="BE256" i="3"/>
  <c r="BC256" i="3"/>
  <c r="K256" i="3"/>
  <c r="I256" i="3"/>
  <c r="G256" i="3"/>
  <c r="BD256" i="3" s="1"/>
  <c r="B21" i="2"/>
  <c r="A21" i="2"/>
  <c r="C261" i="3"/>
  <c r="BG253" i="3"/>
  <c r="BF253" i="3"/>
  <c r="BE253" i="3"/>
  <c r="BC253" i="3"/>
  <c r="K253" i="3"/>
  <c r="I253" i="3"/>
  <c r="G253" i="3"/>
  <c r="BD253" i="3" s="1"/>
  <c r="BG252" i="3"/>
  <c r="BF252" i="3"/>
  <c r="BE252" i="3"/>
  <c r="BC252" i="3"/>
  <c r="K252" i="3"/>
  <c r="I252" i="3"/>
  <c r="G252" i="3"/>
  <c r="BD252" i="3" s="1"/>
  <c r="BG251" i="3"/>
  <c r="BF251" i="3"/>
  <c r="BE251" i="3"/>
  <c r="BC251" i="3"/>
  <c r="K251" i="3"/>
  <c r="I251" i="3"/>
  <c r="G251" i="3"/>
  <c r="BD251" i="3" s="1"/>
  <c r="BG250" i="3"/>
  <c r="BF250" i="3"/>
  <c r="BE250" i="3"/>
  <c r="BC250" i="3"/>
  <c r="K250" i="3"/>
  <c r="I250" i="3"/>
  <c r="G250" i="3"/>
  <c r="BD250" i="3" s="1"/>
  <c r="BG249" i="3"/>
  <c r="BF249" i="3"/>
  <c r="BE249" i="3"/>
  <c r="BC249" i="3"/>
  <c r="K249" i="3"/>
  <c r="I249" i="3"/>
  <c r="G249" i="3"/>
  <c r="BD249" i="3" s="1"/>
  <c r="BG248" i="3"/>
  <c r="BF248" i="3"/>
  <c r="BE248" i="3"/>
  <c r="BC248" i="3"/>
  <c r="K248" i="3"/>
  <c r="I248" i="3"/>
  <c r="G248" i="3"/>
  <c r="BD248" i="3" s="1"/>
  <c r="BG247" i="3"/>
  <c r="BF247" i="3"/>
  <c r="BE247" i="3"/>
  <c r="BC247" i="3"/>
  <c r="K247" i="3"/>
  <c r="I247" i="3"/>
  <c r="G247" i="3"/>
  <c r="BD247" i="3" s="1"/>
  <c r="BG246" i="3"/>
  <c r="BF246" i="3"/>
  <c r="BE246" i="3"/>
  <c r="BC246" i="3"/>
  <c r="K246" i="3"/>
  <c r="I246" i="3"/>
  <c r="G246" i="3"/>
  <c r="BD246" i="3" s="1"/>
  <c r="BG245" i="3"/>
  <c r="BF245" i="3"/>
  <c r="BE245" i="3"/>
  <c r="BC245" i="3"/>
  <c r="K245" i="3"/>
  <c r="I245" i="3"/>
  <c r="I254" i="3" s="1"/>
  <c r="G245" i="3"/>
  <c r="BD245" i="3" s="1"/>
  <c r="B20" i="2"/>
  <c r="A20" i="2"/>
  <c r="C254" i="3"/>
  <c r="BG242" i="3"/>
  <c r="BF242" i="3"/>
  <c r="BE242" i="3"/>
  <c r="BC242" i="3"/>
  <c r="K242" i="3"/>
  <c r="I242" i="3"/>
  <c r="G242" i="3"/>
  <c r="BD242" i="3" s="1"/>
  <c r="BG240" i="3"/>
  <c r="BF240" i="3"/>
  <c r="BE240" i="3"/>
  <c r="BC240" i="3"/>
  <c r="K240" i="3"/>
  <c r="I240" i="3"/>
  <c r="G240" i="3"/>
  <c r="BD240" i="3" s="1"/>
  <c r="BG238" i="3"/>
  <c r="BF238" i="3"/>
  <c r="BE238" i="3"/>
  <c r="BC238" i="3"/>
  <c r="K238" i="3"/>
  <c r="I238" i="3"/>
  <c r="G238" i="3"/>
  <c r="BD238" i="3" s="1"/>
  <c r="BG237" i="3"/>
  <c r="BF237" i="3"/>
  <c r="BE237" i="3"/>
  <c r="BC237" i="3"/>
  <c r="K237" i="3"/>
  <c r="I237" i="3"/>
  <c r="G237" i="3"/>
  <c r="BD237" i="3" s="1"/>
  <c r="BG234" i="3"/>
  <c r="BF234" i="3"/>
  <c r="BE234" i="3"/>
  <c r="BC234" i="3"/>
  <c r="K234" i="3"/>
  <c r="I234" i="3"/>
  <c r="G234" i="3"/>
  <c r="BD234" i="3" s="1"/>
  <c r="BG232" i="3"/>
  <c r="BF232" i="3"/>
  <c r="BE232" i="3"/>
  <c r="BC232" i="3"/>
  <c r="K232" i="3"/>
  <c r="I232" i="3"/>
  <c r="G232" i="3"/>
  <c r="BD232" i="3" s="1"/>
  <c r="BG230" i="3"/>
  <c r="BF230" i="3"/>
  <c r="BE230" i="3"/>
  <c r="BC230" i="3"/>
  <c r="K230" i="3"/>
  <c r="I230" i="3"/>
  <c r="I243" i="3" s="1"/>
  <c r="G230" i="3"/>
  <c r="BD230" i="3" s="1"/>
  <c r="B19" i="2"/>
  <c r="A19" i="2"/>
  <c r="C243" i="3"/>
  <c r="BG227" i="3"/>
  <c r="BF227" i="3"/>
  <c r="BE227" i="3"/>
  <c r="BC227" i="3"/>
  <c r="K227" i="3"/>
  <c r="I227" i="3"/>
  <c r="G227" i="3"/>
  <c r="BD227" i="3" s="1"/>
  <c r="BG226" i="3"/>
  <c r="BF226" i="3"/>
  <c r="BE226" i="3"/>
  <c r="BC226" i="3"/>
  <c r="K226" i="3"/>
  <c r="I226" i="3"/>
  <c r="G226" i="3"/>
  <c r="BD226" i="3" s="1"/>
  <c r="BG225" i="3"/>
  <c r="BF225" i="3"/>
  <c r="BE225" i="3"/>
  <c r="BC225" i="3"/>
  <c r="K225" i="3"/>
  <c r="I225" i="3"/>
  <c r="G225" i="3"/>
  <c r="BD225" i="3" s="1"/>
  <c r="BG224" i="3"/>
  <c r="BF224" i="3"/>
  <c r="BE224" i="3"/>
  <c r="BC224" i="3"/>
  <c r="K224" i="3"/>
  <c r="I224" i="3"/>
  <c r="G224" i="3"/>
  <c r="BD224" i="3" s="1"/>
  <c r="BG223" i="3"/>
  <c r="BF223" i="3"/>
  <c r="BE223" i="3"/>
  <c r="BC223" i="3"/>
  <c r="K223" i="3"/>
  <c r="I223" i="3"/>
  <c r="G223" i="3"/>
  <c r="BD223" i="3" s="1"/>
  <c r="BG222" i="3"/>
  <c r="BF222" i="3"/>
  <c r="BE222" i="3"/>
  <c r="BC222" i="3"/>
  <c r="K222" i="3"/>
  <c r="I222" i="3"/>
  <c r="G222" i="3"/>
  <c r="BD222" i="3" s="1"/>
  <c r="BG221" i="3"/>
  <c r="BF221" i="3"/>
  <c r="BE221" i="3"/>
  <c r="BC221" i="3"/>
  <c r="K221" i="3"/>
  <c r="I221" i="3"/>
  <c r="I228" i="3" s="1"/>
  <c r="G221" i="3"/>
  <c r="BD221" i="3" s="1"/>
  <c r="BG220" i="3"/>
  <c r="BF220" i="3"/>
  <c r="BE220" i="3"/>
  <c r="BC220" i="3"/>
  <c r="K220" i="3"/>
  <c r="I220" i="3"/>
  <c r="G220" i="3"/>
  <c r="BD220" i="3" s="1"/>
  <c r="BG219" i="3"/>
  <c r="BF219" i="3"/>
  <c r="BE219" i="3"/>
  <c r="BC219" i="3"/>
  <c r="K219" i="3"/>
  <c r="I219" i="3"/>
  <c r="G219" i="3"/>
  <c r="BD219" i="3" s="1"/>
  <c r="B18" i="2"/>
  <c r="A18" i="2"/>
  <c r="C228" i="3"/>
  <c r="BG216" i="3"/>
  <c r="BF216" i="3"/>
  <c r="BE216" i="3"/>
  <c r="BC216" i="3"/>
  <c r="K216" i="3"/>
  <c r="I216" i="3"/>
  <c r="G216" i="3"/>
  <c r="BD216" i="3" s="1"/>
  <c r="BG215" i="3"/>
  <c r="BF215" i="3"/>
  <c r="BE215" i="3"/>
  <c r="BC215" i="3"/>
  <c r="K215" i="3"/>
  <c r="I215" i="3"/>
  <c r="G215" i="3"/>
  <c r="BD215" i="3" s="1"/>
  <c r="BG214" i="3"/>
  <c r="BF214" i="3"/>
  <c r="BE214" i="3"/>
  <c r="BC214" i="3"/>
  <c r="K214" i="3"/>
  <c r="I214" i="3"/>
  <c r="G214" i="3"/>
  <c r="BD214" i="3" s="1"/>
  <c r="BG213" i="3"/>
  <c r="BF213" i="3"/>
  <c r="BE213" i="3"/>
  <c r="BC213" i="3"/>
  <c r="K213" i="3"/>
  <c r="I213" i="3"/>
  <c r="G213" i="3"/>
  <c r="BD213" i="3" s="1"/>
  <c r="BG212" i="3"/>
  <c r="BF212" i="3"/>
  <c r="BE212" i="3"/>
  <c r="BC212" i="3"/>
  <c r="K212" i="3"/>
  <c r="I212" i="3"/>
  <c r="I217" i="3" s="1"/>
  <c r="G212" i="3"/>
  <c r="BD212" i="3" s="1"/>
  <c r="BG211" i="3"/>
  <c r="BF211" i="3"/>
  <c r="BE211" i="3"/>
  <c r="BC211" i="3"/>
  <c r="K211" i="3"/>
  <c r="I211" i="3"/>
  <c r="G211" i="3"/>
  <c r="BD211" i="3" s="1"/>
  <c r="B17" i="2"/>
  <c r="A17" i="2"/>
  <c r="C217" i="3"/>
  <c r="BG208" i="3"/>
  <c r="BF208" i="3"/>
  <c r="BE208" i="3"/>
  <c r="BC208" i="3"/>
  <c r="K208" i="3"/>
  <c r="I208" i="3"/>
  <c r="G208" i="3"/>
  <c r="BD208" i="3" s="1"/>
  <c r="BG205" i="3"/>
  <c r="BF205" i="3"/>
  <c r="BE205" i="3"/>
  <c r="BC205" i="3"/>
  <c r="K205" i="3"/>
  <c r="I205" i="3"/>
  <c r="G205" i="3"/>
  <c r="BD205" i="3" s="1"/>
  <c r="BG203" i="3"/>
  <c r="BF203" i="3"/>
  <c r="BE203" i="3"/>
  <c r="BC203" i="3"/>
  <c r="K203" i="3"/>
  <c r="I203" i="3"/>
  <c r="G203" i="3"/>
  <c r="BD203" i="3" s="1"/>
  <c r="BG202" i="3"/>
  <c r="BF202" i="3"/>
  <c r="BE202" i="3"/>
  <c r="BC202" i="3"/>
  <c r="K202" i="3"/>
  <c r="I202" i="3"/>
  <c r="G202" i="3"/>
  <c r="BD202" i="3" s="1"/>
  <c r="BG201" i="3"/>
  <c r="BF201" i="3"/>
  <c r="BE201" i="3"/>
  <c r="BC201" i="3"/>
  <c r="K201" i="3"/>
  <c r="I201" i="3"/>
  <c r="G201" i="3"/>
  <c r="BD201" i="3" s="1"/>
  <c r="BG200" i="3"/>
  <c r="BF200" i="3"/>
  <c r="BE200" i="3"/>
  <c r="BC200" i="3"/>
  <c r="K200" i="3"/>
  <c r="I200" i="3"/>
  <c r="I209" i="3" s="1"/>
  <c r="G200" i="3"/>
  <c r="BD200" i="3" s="1"/>
  <c r="BG199" i="3"/>
  <c r="BF199" i="3"/>
  <c r="BE199" i="3"/>
  <c r="BC199" i="3"/>
  <c r="K199" i="3"/>
  <c r="I199" i="3"/>
  <c r="G199" i="3"/>
  <c r="BD199" i="3" s="1"/>
  <c r="B16" i="2"/>
  <c r="A16" i="2"/>
  <c r="C209" i="3"/>
  <c r="BG196" i="3"/>
  <c r="BG197" i="3" s="1"/>
  <c r="I15" i="2" s="1"/>
  <c r="BF196" i="3"/>
  <c r="BE196" i="3"/>
  <c r="BD196" i="3"/>
  <c r="K196" i="3"/>
  <c r="I196" i="3"/>
  <c r="G196" i="3"/>
  <c r="BC196" i="3" s="1"/>
  <c r="BG195" i="3"/>
  <c r="BF195" i="3"/>
  <c r="BE195" i="3"/>
  <c r="BE197" i="3" s="1"/>
  <c r="G15" i="2" s="1"/>
  <c r="BD195" i="3"/>
  <c r="K195" i="3"/>
  <c r="I195" i="3"/>
  <c r="I197" i="3" s="1"/>
  <c r="G195" i="3"/>
  <c r="BC195" i="3" s="1"/>
  <c r="B15" i="2"/>
  <c r="A15" i="2"/>
  <c r="C197" i="3"/>
  <c r="BG191" i="3"/>
  <c r="BF191" i="3"/>
  <c r="BE191" i="3"/>
  <c r="BD191" i="3"/>
  <c r="K191" i="3"/>
  <c r="I191" i="3"/>
  <c r="G191" i="3"/>
  <c r="BC191" i="3" s="1"/>
  <c r="BG189" i="3"/>
  <c r="BF189" i="3"/>
  <c r="BE189" i="3"/>
  <c r="BD189" i="3"/>
  <c r="K189" i="3"/>
  <c r="I189" i="3"/>
  <c r="I193" i="3" s="1"/>
  <c r="G189" i="3"/>
  <c r="BC189" i="3" s="1"/>
  <c r="B14" i="2"/>
  <c r="A14" i="2"/>
  <c r="C193" i="3"/>
  <c r="BG185" i="3"/>
  <c r="BF185" i="3"/>
  <c r="BE185" i="3"/>
  <c r="BD185" i="3"/>
  <c r="K185" i="3"/>
  <c r="I185" i="3"/>
  <c r="G185" i="3"/>
  <c r="BC185" i="3" s="1"/>
  <c r="BG184" i="3"/>
  <c r="BF184" i="3"/>
  <c r="BE184" i="3"/>
  <c r="BD184" i="3"/>
  <c r="K184" i="3"/>
  <c r="I184" i="3"/>
  <c r="I187" i="3" s="1"/>
  <c r="G184" i="3"/>
  <c r="BC184" i="3" s="1"/>
  <c r="BG182" i="3"/>
  <c r="BF182" i="3"/>
  <c r="BE182" i="3"/>
  <c r="BD182" i="3"/>
  <c r="K182" i="3"/>
  <c r="I182" i="3"/>
  <c r="G182" i="3"/>
  <c r="BC182" i="3" s="1"/>
  <c r="B13" i="2"/>
  <c r="A13" i="2"/>
  <c r="C187" i="3"/>
  <c r="BG179" i="3"/>
  <c r="BF179" i="3"/>
  <c r="BE179" i="3"/>
  <c r="BD179" i="3"/>
  <c r="K179" i="3"/>
  <c r="I179" i="3"/>
  <c r="G179" i="3"/>
  <c r="BC179" i="3" s="1"/>
  <c r="BG178" i="3"/>
  <c r="BF178" i="3"/>
  <c r="BE178" i="3"/>
  <c r="BD178" i="3"/>
  <c r="K178" i="3"/>
  <c r="I178" i="3"/>
  <c r="G178" i="3"/>
  <c r="BC178" i="3" s="1"/>
  <c r="BG177" i="3"/>
  <c r="BF177" i="3"/>
  <c r="BE177" i="3"/>
  <c r="BD177" i="3"/>
  <c r="K177" i="3"/>
  <c r="I177" i="3"/>
  <c r="G177" i="3"/>
  <c r="BC177" i="3" s="1"/>
  <c r="BG176" i="3"/>
  <c r="BF176" i="3"/>
  <c r="BE176" i="3"/>
  <c r="BD176" i="3"/>
  <c r="K176" i="3"/>
  <c r="I176" i="3"/>
  <c r="G176" i="3"/>
  <c r="BC176" i="3" s="1"/>
  <c r="BG175" i="3"/>
  <c r="BF175" i="3"/>
  <c r="BE175" i="3"/>
  <c r="BD175" i="3"/>
  <c r="K175" i="3"/>
  <c r="I175" i="3"/>
  <c r="G175" i="3"/>
  <c r="BC175" i="3" s="1"/>
  <c r="BG174" i="3"/>
  <c r="BF174" i="3"/>
  <c r="BE174" i="3"/>
  <c r="BD174" i="3"/>
  <c r="K174" i="3"/>
  <c r="I174" i="3"/>
  <c r="G174" i="3"/>
  <c r="BC174" i="3" s="1"/>
  <c r="BG173" i="3"/>
  <c r="BF173" i="3"/>
  <c r="BE173" i="3"/>
  <c r="BD173" i="3"/>
  <c r="K173" i="3"/>
  <c r="I173" i="3"/>
  <c r="G173" i="3"/>
  <c r="BC173" i="3" s="1"/>
  <c r="BG172" i="3"/>
  <c r="BF172" i="3"/>
  <c r="BE172" i="3"/>
  <c r="BD172" i="3"/>
  <c r="K172" i="3"/>
  <c r="I172" i="3"/>
  <c r="G172" i="3"/>
  <c r="BC172" i="3" s="1"/>
  <c r="BG171" i="3"/>
  <c r="BF171" i="3"/>
  <c r="BE171" i="3"/>
  <c r="BD171" i="3"/>
  <c r="K171" i="3"/>
  <c r="I171" i="3"/>
  <c r="G171" i="3"/>
  <c r="BC171" i="3" s="1"/>
  <c r="BG170" i="3"/>
  <c r="BF170" i="3"/>
  <c r="BE170" i="3"/>
  <c r="BD170" i="3"/>
  <c r="K170" i="3"/>
  <c r="I170" i="3"/>
  <c r="G170" i="3"/>
  <c r="BC170" i="3" s="1"/>
  <c r="BG169" i="3"/>
  <c r="BF169" i="3"/>
  <c r="BE169" i="3"/>
  <c r="BD169" i="3"/>
  <c r="K169" i="3"/>
  <c r="I169" i="3"/>
  <c r="G169" i="3"/>
  <c r="BC169" i="3" s="1"/>
  <c r="BG168" i="3"/>
  <c r="BF168" i="3"/>
  <c r="BE168" i="3"/>
  <c r="BD168" i="3"/>
  <c r="K168" i="3"/>
  <c r="I168" i="3"/>
  <c r="G168" i="3"/>
  <c r="BC168" i="3" s="1"/>
  <c r="BG167" i="3"/>
  <c r="BF167" i="3"/>
  <c r="BE167" i="3"/>
  <c r="BD167" i="3"/>
  <c r="K167" i="3"/>
  <c r="I167" i="3"/>
  <c r="G167" i="3"/>
  <c r="BC167" i="3" s="1"/>
  <c r="BG165" i="3"/>
  <c r="BF165" i="3"/>
  <c r="BE165" i="3"/>
  <c r="BD165" i="3"/>
  <c r="K165" i="3"/>
  <c r="I165" i="3"/>
  <c r="G165" i="3"/>
  <c r="BC165" i="3" s="1"/>
  <c r="BG164" i="3"/>
  <c r="BF164" i="3"/>
  <c r="BE164" i="3"/>
  <c r="BD164" i="3"/>
  <c r="K164" i="3"/>
  <c r="I164" i="3"/>
  <c r="G164" i="3"/>
  <c r="BC164" i="3" s="1"/>
  <c r="BG163" i="3"/>
  <c r="BF163" i="3"/>
  <c r="BE163" i="3"/>
  <c r="BD163" i="3"/>
  <c r="K163" i="3"/>
  <c r="I163" i="3"/>
  <c r="G163" i="3"/>
  <c r="BC163" i="3" s="1"/>
  <c r="BG161" i="3"/>
  <c r="BF161" i="3"/>
  <c r="BE161" i="3"/>
  <c r="BD161" i="3"/>
  <c r="K161" i="3"/>
  <c r="I161" i="3"/>
  <c r="G161" i="3"/>
  <c r="BC161" i="3" s="1"/>
  <c r="BG160" i="3"/>
  <c r="BF160" i="3"/>
  <c r="BE160" i="3"/>
  <c r="BD160" i="3"/>
  <c r="K160" i="3"/>
  <c r="I160" i="3"/>
  <c r="G160" i="3"/>
  <c r="BC160" i="3" s="1"/>
  <c r="BG159" i="3"/>
  <c r="BF159" i="3"/>
  <c r="BE159" i="3"/>
  <c r="BD159" i="3"/>
  <c r="K159" i="3"/>
  <c r="I159" i="3"/>
  <c r="G159" i="3"/>
  <c r="BC159" i="3" s="1"/>
  <c r="BG158" i="3"/>
  <c r="BF158" i="3"/>
  <c r="BE158" i="3"/>
  <c r="BD158" i="3"/>
  <c r="K158" i="3"/>
  <c r="I158" i="3"/>
  <c r="G158" i="3"/>
  <c r="BC158" i="3" s="1"/>
  <c r="BG157" i="3"/>
  <c r="BF157" i="3"/>
  <c r="BE157" i="3"/>
  <c r="BD157" i="3"/>
  <c r="K157" i="3"/>
  <c r="I157" i="3"/>
  <c r="G157" i="3"/>
  <c r="BC157" i="3" s="1"/>
  <c r="BG156" i="3"/>
  <c r="BF156" i="3"/>
  <c r="BE156" i="3"/>
  <c r="BD156" i="3"/>
  <c r="K156" i="3"/>
  <c r="I156" i="3"/>
  <c r="G156" i="3"/>
  <c r="BC156" i="3" s="1"/>
  <c r="BG155" i="3"/>
  <c r="BF155" i="3"/>
  <c r="BE155" i="3"/>
  <c r="BD155" i="3"/>
  <c r="K155" i="3"/>
  <c r="I155" i="3"/>
  <c r="G155" i="3"/>
  <c r="BC155" i="3" s="1"/>
  <c r="BG154" i="3"/>
  <c r="BF154" i="3"/>
  <c r="BE154" i="3"/>
  <c r="BD154" i="3"/>
  <c r="K154" i="3"/>
  <c r="I154" i="3"/>
  <c r="G154" i="3"/>
  <c r="BC154" i="3" s="1"/>
  <c r="BG153" i="3"/>
  <c r="BF153" i="3"/>
  <c r="BE153" i="3"/>
  <c r="BD153" i="3"/>
  <c r="K153" i="3"/>
  <c r="I153" i="3"/>
  <c r="G153" i="3"/>
  <c r="BC153" i="3" s="1"/>
  <c r="BG152" i="3"/>
  <c r="BF152" i="3"/>
  <c r="BE152" i="3"/>
  <c r="BD152" i="3"/>
  <c r="K152" i="3"/>
  <c r="I152" i="3"/>
  <c r="G152" i="3"/>
  <c r="BC152" i="3" s="1"/>
  <c r="BG151" i="3"/>
  <c r="BF151" i="3"/>
  <c r="BE151" i="3"/>
  <c r="BD151" i="3"/>
  <c r="K151" i="3"/>
  <c r="I151" i="3"/>
  <c r="G151" i="3"/>
  <c r="BC151" i="3" s="1"/>
  <c r="BG150" i="3"/>
  <c r="BF150" i="3"/>
  <c r="BE150" i="3"/>
  <c r="BD150" i="3"/>
  <c r="K150" i="3"/>
  <c r="I150" i="3"/>
  <c r="G150" i="3"/>
  <c r="BC150" i="3" s="1"/>
  <c r="BG149" i="3"/>
  <c r="BF149" i="3"/>
  <c r="BE149" i="3"/>
  <c r="BD149" i="3"/>
  <c r="K149" i="3"/>
  <c r="I149" i="3"/>
  <c r="G149" i="3"/>
  <c r="BC149" i="3" s="1"/>
  <c r="BG147" i="3"/>
  <c r="BF147" i="3"/>
  <c r="BE147" i="3"/>
  <c r="BD147" i="3"/>
  <c r="K147" i="3"/>
  <c r="I147" i="3"/>
  <c r="G147" i="3"/>
  <c r="BC147" i="3" s="1"/>
  <c r="BG146" i="3"/>
  <c r="BF146" i="3"/>
  <c r="BE146" i="3"/>
  <c r="BD146" i="3"/>
  <c r="K146" i="3"/>
  <c r="I146" i="3"/>
  <c r="G146" i="3"/>
  <c r="BC146" i="3" s="1"/>
  <c r="BG145" i="3"/>
  <c r="BF145" i="3"/>
  <c r="BE145" i="3"/>
  <c r="BD145" i="3"/>
  <c r="K145" i="3"/>
  <c r="I145" i="3"/>
  <c r="G145" i="3"/>
  <c r="BC145" i="3" s="1"/>
  <c r="BG144" i="3"/>
  <c r="BF144" i="3"/>
  <c r="BE144" i="3"/>
  <c r="BD144" i="3"/>
  <c r="K144" i="3"/>
  <c r="I144" i="3"/>
  <c r="G144" i="3"/>
  <c r="BC144" i="3" s="1"/>
  <c r="BG143" i="3"/>
  <c r="BF143" i="3"/>
  <c r="BE143" i="3"/>
  <c r="BD143" i="3"/>
  <c r="K143" i="3"/>
  <c r="I143" i="3"/>
  <c r="G143" i="3"/>
  <c r="BC143" i="3" s="1"/>
  <c r="BG142" i="3"/>
  <c r="BF142" i="3"/>
  <c r="BE142" i="3"/>
  <c r="BD142" i="3"/>
  <c r="K142" i="3"/>
  <c r="I142" i="3"/>
  <c r="G142" i="3"/>
  <c r="BC142" i="3" s="1"/>
  <c r="BG141" i="3"/>
  <c r="BF141" i="3"/>
  <c r="BE141" i="3"/>
  <c r="BD141" i="3"/>
  <c r="K141" i="3"/>
  <c r="I141" i="3"/>
  <c r="G141" i="3"/>
  <c r="BC141" i="3" s="1"/>
  <c r="BG139" i="3"/>
  <c r="BF139" i="3"/>
  <c r="BE139" i="3"/>
  <c r="BD139" i="3"/>
  <c r="K139" i="3"/>
  <c r="I139" i="3"/>
  <c r="I180" i="3" s="1"/>
  <c r="G139" i="3"/>
  <c r="BC139" i="3" s="1"/>
  <c r="BG138" i="3"/>
  <c r="BF138" i="3"/>
  <c r="BE138" i="3"/>
  <c r="BD138" i="3"/>
  <c r="K138" i="3"/>
  <c r="I138" i="3"/>
  <c r="G138" i="3"/>
  <c r="BC138" i="3" s="1"/>
  <c r="BG136" i="3"/>
  <c r="BF136" i="3"/>
  <c r="BE136" i="3"/>
  <c r="BD136" i="3"/>
  <c r="K136" i="3"/>
  <c r="I136" i="3"/>
  <c r="G136" i="3"/>
  <c r="BC136" i="3" s="1"/>
  <c r="BG134" i="3"/>
  <c r="BF134" i="3"/>
  <c r="BE134" i="3"/>
  <c r="BD134" i="3"/>
  <c r="K134" i="3"/>
  <c r="K180" i="3" s="1"/>
  <c r="I134" i="3"/>
  <c r="G134" i="3"/>
  <c r="BC134" i="3" s="1"/>
  <c r="B12" i="2"/>
  <c r="A12" i="2"/>
  <c r="C180" i="3"/>
  <c r="BG131" i="3"/>
  <c r="BF131" i="3"/>
  <c r="BE131" i="3"/>
  <c r="BD131" i="3"/>
  <c r="K131" i="3"/>
  <c r="I131" i="3"/>
  <c r="G131" i="3"/>
  <c r="BC131" i="3" s="1"/>
  <c r="BG130" i="3"/>
  <c r="BF130" i="3"/>
  <c r="BE130" i="3"/>
  <c r="BD130" i="3"/>
  <c r="K130" i="3"/>
  <c r="I130" i="3"/>
  <c r="G130" i="3"/>
  <c r="BC130" i="3" s="1"/>
  <c r="BG128" i="3"/>
  <c r="BF128" i="3"/>
  <c r="BE128" i="3"/>
  <c r="BD128" i="3"/>
  <c r="K128" i="3"/>
  <c r="I128" i="3"/>
  <c r="I132" i="3" s="1"/>
  <c r="G128" i="3"/>
  <c r="BC128" i="3" s="1"/>
  <c r="BG126" i="3"/>
  <c r="BF126" i="3"/>
  <c r="BE126" i="3"/>
  <c r="BD126" i="3"/>
  <c r="K126" i="3"/>
  <c r="I126" i="3"/>
  <c r="G126" i="3"/>
  <c r="BC126" i="3" s="1"/>
  <c r="BG124" i="3"/>
  <c r="BF124" i="3"/>
  <c r="BE124" i="3"/>
  <c r="BD124" i="3"/>
  <c r="K124" i="3"/>
  <c r="I124" i="3"/>
  <c r="G124" i="3"/>
  <c r="BC124" i="3" s="1"/>
  <c r="BG122" i="3"/>
  <c r="BF122" i="3"/>
  <c r="BE122" i="3"/>
  <c r="BD122" i="3"/>
  <c r="K122" i="3"/>
  <c r="K132" i="3" s="1"/>
  <c r="I122" i="3"/>
  <c r="G122" i="3"/>
  <c r="BC122" i="3" s="1"/>
  <c r="B11" i="2"/>
  <c r="A11" i="2"/>
  <c r="C132" i="3"/>
  <c r="BG119" i="3"/>
  <c r="BF119" i="3"/>
  <c r="BE119" i="3"/>
  <c r="BD119" i="3"/>
  <c r="K119" i="3"/>
  <c r="I119" i="3"/>
  <c r="G119" i="3"/>
  <c r="BC119" i="3" s="1"/>
  <c r="BG118" i="3"/>
  <c r="BF118" i="3"/>
  <c r="BE118" i="3"/>
  <c r="BD118" i="3"/>
  <c r="K118" i="3"/>
  <c r="I118" i="3"/>
  <c r="G118" i="3"/>
  <c r="BC118" i="3" s="1"/>
  <c r="BG116" i="3"/>
  <c r="BF116" i="3"/>
  <c r="BE116" i="3"/>
  <c r="BD116" i="3"/>
  <c r="K116" i="3"/>
  <c r="I116" i="3"/>
  <c r="I120" i="3" s="1"/>
  <c r="G116" i="3"/>
  <c r="BC116" i="3" s="1"/>
  <c r="BG104" i="3"/>
  <c r="BF104" i="3"/>
  <c r="BE104" i="3"/>
  <c r="BD104" i="3"/>
  <c r="K104" i="3"/>
  <c r="I104" i="3"/>
  <c r="G104" i="3"/>
  <c r="BC104" i="3" s="1"/>
  <c r="B10" i="2"/>
  <c r="A10" i="2"/>
  <c r="C120" i="3"/>
  <c r="BG101" i="3"/>
  <c r="BF101" i="3"/>
  <c r="BE101" i="3"/>
  <c r="BD101" i="3"/>
  <c r="K101" i="3"/>
  <c r="I101" i="3"/>
  <c r="G101" i="3"/>
  <c r="BC101" i="3" s="1"/>
  <c r="BG100" i="3"/>
  <c r="BF100" i="3"/>
  <c r="BE100" i="3"/>
  <c r="BD100" i="3"/>
  <c r="K100" i="3"/>
  <c r="I100" i="3"/>
  <c r="G100" i="3"/>
  <c r="BC100" i="3" s="1"/>
  <c r="BG99" i="3"/>
  <c r="BF99" i="3"/>
  <c r="BE99" i="3"/>
  <c r="BD99" i="3"/>
  <c r="K99" i="3"/>
  <c r="I99" i="3"/>
  <c r="G99" i="3"/>
  <c r="BC99" i="3" s="1"/>
  <c r="BG98" i="3"/>
  <c r="BF98" i="3"/>
  <c r="BE98" i="3"/>
  <c r="BD98" i="3"/>
  <c r="K98" i="3"/>
  <c r="I98" i="3"/>
  <c r="G98" i="3"/>
  <c r="BC98" i="3" s="1"/>
  <c r="BG90" i="3"/>
  <c r="BF90" i="3"/>
  <c r="BE90" i="3"/>
  <c r="BD90" i="3"/>
  <c r="K90" i="3"/>
  <c r="I90" i="3"/>
  <c r="G90" i="3"/>
  <c r="BC90" i="3" s="1"/>
  <c r="BG89" i="3"/>
  <c r="BF89" i="3"/>
  <c r="BE89" i="3"/>
  <c r="BD89" i="3"/>
  <c r="K89" i="3"/>
  <c r="I89" i="3"/>
  <c r="G89" i="3"/>
  <c r="BC89" i="3" s="1"/>
  <c r="BG86" i="3"/>
  <c r="BF86" i="3"/>
  <c r="BE86" i="3"/>
  <c r="BD86" i="3"/>
  <c r="K86" i="3"/>
  <c r="I86" i="3"/>
  <c r="G86" i="3"/>
  <c r="BC86" i="3" s="1"/>
  <c r="BG84" i="3"/>
  <c r="BF84" i="3"/>
  <c r="BE84" i="3"/>
  <c r="BD84" i="3"/>
  <c r="K84" i="3"/>
  <c r="I84" i="3"/>
  <c r="G84" i="3"/>
  <c r="BC84" i="3" s="1"/>
  <c r="BG83" i="3"/>
  <c r="BF83" i="3"/>
  <c r="BE83" i="3"/>
  <c r="BD83" i="3"/>
  <c r="K83" i="3"/>
  <c r="I83" i="3"/>
  <c r="I102" i="3" s="1"/>
  <c r="G83" i="3"/>
  <c r="BC83" i="3" s="1"/>
  <c r="BG81" i="3"/>
  <c r="BF81" i="3"/>
  <c r="BE81" i="3"/>
  <c r="BD81" i="3"/>
  <c r="K81" i="3"/>
  <c r="I81" i="3"/>
  <c r="G81" i="3"/>
  <c r="BC81" i="3" s="1"/>
  <c r="B9" i="2"/>
  <c r="A9" i="2"/>
  <c r="C102" i="3"/>
  <c r="BG78" i="3"/>
  <c r="BF78" i="3"/>
  <c r="BE78" i="3"/>
  <c r="BD78" i="3"/>
  <c r="K78" i="3"/>
  <c r="I78" i="3"/>
  <c r="G78" i="3"/>
  <c r="BC78" i="3" s="1"/>
  <c r="BG75" i="3"/>
  <c r="BF75" i="3"/>
  <c r="BE75" i="3"/>
  <c r="BD75" i="3"/>
  <c r="K75" i="3"/>
  <c r="I75" i="3"/>
  <c r="G75" i="3"/>
  <c r="BC75" i="3" s="1"/>
  <c r="BG73" i="3"/>
  <c r="BF73" i="3"/>
  <c r="BE73" i="3"/>
  <c r="BD73" i="3"/>
  <c r="K73" i="3"/>
  <c r="I73" i="3"/>
  <c r="G73" i="3"/>
  <c r="BC73" i="3" s="1"/>
  <c r="BG71" i="3"/>
  <c r="BF71" i="3"/>
  <c r="BE71" i="3"/>
  <c r="BD71" i="3"/>
  <c r="K71" i="3"/>
  <c r="I71" i="3"/>
  <c r="G71" i="3"/>
  <c r="BC71" i="3" s="1"/>
  <c r="BG70" i="3"/>
  <c r="BF70" i="3"/>
  <c r="BE70" i="3"/>
  <c r="BD70" i="3"/>
  <c r="K70" i="3"/>
  <c r="I70" i="3"/>
  <c r="I79" i="3" s="1"/>
  <c r="G70" i="3"/>
  <c r="BC70" i="3" s="1"/>
  <c r="B8" i="2"/>
  <c r="A8" i="2"/>
  <c r="C79" i="3"/>
  <c r="BG62" i="3"/>
  <c r="BF62" i="3"/>
  <c r="BE62" i="3"/>
  <c r="BD62" i="3"/>
  <c r="K62" i="3"/>
  <c r="I62" i="3"/>
  <c r="G62" i="3"/>
  <c r="BC62" i="3" s="1"/>
  <c r="BG61" i="3"/>
  <c r="BF61" i="3"/>
  <c r="BE61" i="3"/>
  <c r="BD61" i="3"/>
  <c r="K61" i="3"/>
  <c r="I61" i="3"/>
  <c r="G61" i="3"/>
  <c r="BC61" i="3" s="1"/>
  <c r="BG59" i="3"/>
  <c r="BF59" i="3"/>
  <c r="BE59" i="3"/>
  <c r="BD59" i="3"/>
  <c r="K59" i="3"/>
  <c r="I59" i="3"/>
  <c r="G59" i="3"/>
  <c r="BC59" i="3" s="1"/>
  <c r="BG58" i="3"/>
  <c r="BF58" i="3"/>
  <c r="BE58" i="3"/>
  <c r="BD58" i="3"/>
  <c r="K58" i="3"/>
  <c r="I58" i="3"/>
  <c r="G58" i="3"/>
  <c r="BC58" i="3" s="1"/>
  <c r="BG57" i="3"/>
  <c r="BF57" i="3"/>
  <c r="BE57" i="3"/>
  <c r="BD57" i="3"/>
  <c r="K57" i="3"/>
  <c r="I57" i="3"/>
  <c r="G57" i="3"/>
  <c r="BC57" i="3" s="1"/>
  <c r="BG56" i="3"/>
  <c r="BF56" i="3"/>
  <c r="BE56" i="3"/>
  <c r="BD56" i="3"/>
  <c r="K56" i="3"/>
  <c r="I56" i="3"/>
  <c r="G56" i="3"/>
  <c r="BC56" i="3" s="1"/>
  <c r="BG54" i="3"/>
  <c r="BF54" i="3"/>
  <c r="BE54" i="3"/>
  <c r="BD54" i="3"/>
  <c r="K54" i="3"/>
  <c r="I54" i="3"/>
  <c r="G54" i="3"/>
  <c r="BC54" i="3" s="1"/>
  <c r="BG52" i="3"/>
  <c r="BF52" i="3"/>
  <c r="BE52" i="3"/>
  <c r="BD52" i="3"/>
  <c r="K52" i="3"/>
  <c r="I52" i="3"/>
  <c r="G52" i="3"/>
  <c r="BC52" i="3" s="1"/>
  <c r="BG50" i="3"/>
  <c r="BF50" i="3"/>
  <c r="BE50" i="3"/>
  <c r="BD50" i="3"/>
  <c r="K50" i="3"/>
  <c r="I50" i="3"/>
  <c r="G50" i="3"/>
  <c r="BC50" i="3" s="1"/>
  <c r="BG38" i="3"/>
  <c r="BF38" i="3"/>
  <c r="BE38" i="3"/>
  <c r="BD38" i="3"/>
  <c r="K38" i="3"/>
  <c r="I38" i="3"/>
  <c r="G38" i="3"/>
  <c r="BC38" i="3" s="1"/>
  <c r="BG37" i="3"/>
  <c r="BF37" i="3"/>
  <c r="BE37" i="3"/>
  <c r="BD37" i="3"/>
  <c r="K37" i="3"/>
  <c r="I37" i="3"/>
  <c r="G37" i="3"/>
  <c r="BC37" i="3" s="1"/>
  <c r="BG36" i="3"/>
  <c r="BF36" i="3"/>
  <c r="BE36" i="3"/>
  <c r="BD36" i="3"/>
  <c r="K36" i="3"/>
  <c r="I36" i="3"/>
  <c r="G36" i="3"/>
  <c r="BC36" i="3" s="1"/>
  <c r="BG35" i="3"/>
  <c r="BF35" i="3"/>
  <c r="BE35" i="3"/>
  <c r="BD35" i="3"/>
  <c r="K35" i="3"/>
  <c r="I35" i="3"/>
  <c r="G35" i="3"/>
  <c r="BC35" i="3" s="1"/>
  <c r="BG27" i="3"/>
  <c r="BF27" i="3"/>
  <c r="BE27" i="3"/>
  <c r="BD27" i="3"/>
  <c r="K27" i="3"/>
  <c r="I27" i="3"/>
  <c r="G27" i="3"/>
  <c r="BC27" i="3" s="1"/>
  <c r="BG19" i="3"/>
  <c r="BF19" i="3"/>
  <c r="BE19" i="3"/>
  <c r="BD19" i="3"/>
  <c r="K19" i="3"/>
  <c r="I19" i="3"/>
  <c r="G19" i="3"/>
  <c r="BC19" i="3" s="1"/>
  <c r="BG8" i="3"/>
  <c r="BF8" i="3"/>
  <c r="BE8" i="3"/>
  <c r="BD8" i="3"/>
  <c r="K8" i="3"/>
  <c r="I8" i="3"/>
  <c r="G8" i="3"/>
  <c r="BC8" i="3" s="1"/>
  <c r="B7" i="2"/>
  <c r="A7" i="2"/>
  <c r="I68" i="3"/>
  <c r="C68" i="3"/>
  <c r="C4" i="3"/>
  <c r="H3" i="3"/>
  <c r="C3" i="3"/>
  <c r="C2" i="2"/>
  <c r="C1" i="2"/>
  <c r="F31" i="1"/>
  <c r="G8" i="1"/>
  <c r="G266" i="3" l="1"/>
  <c r="BG193" i="3"/>
  <c r="I14" i="2" s="1"/>
  <c r="BC261" i="3"/>
  <c r="E21" i="2" s="1"/>
  <c r="BE261" i="3"/>
  <c r="G21" i="2" s="1"/>
  <c r="BF197" i="3"/>
  <c r="H15" i="2" s="1"/>
  <c r="BD193" i="3"/>
  <c r="F14" i="2" s="1"/>
  <c r="BE187" i="3"/>
  <c r="G13" i="2" s="1"/>
  <c r="BD266" i="3"/>
  <c r="F22" i="2" s="1"/>
  <c r="BG254" i="3"/>
  <c r="I20" i="2" s="1"/>
  <c r="BG243" i="3"/>
  <c r="I19" i="2" s="1"/>
  <c r="BC228" i="3"/>
  <c r="E18" i="2" s="1"/>
  <c r="BF193" i="3"/>
  <c r="H14" i="2" s="1"/>
  <c r="BE193" i="3"/>
  <c r="G14" i="2" s="1"/>
  <c r="BE102" i="3"/>
  <c r="G9" i="2" s="1"/>
  <c r="BG79" i="3"/>
  <c r="I8" i="2" s="1"/>
  <c r="BG261" i="3"/>
  <c r="I21" i="2" s="1"/>
  <c r="BF254" i="3"/>
  <c r="H20" i="2" s="1"/>
  <c r="BC254" i="3"/>
  <c r="E20" i="2" s="1"/>
  <c r="BE254" i="3"/>
  <c r="G20" i="2" s="1"/>
  <c r="BF243" i="3"/>
  <c r="H19" i="2" s="1"/>
  <c r="BC243" i="3"/>
  <c r="E19" i="2" s="1"/>
  <c r="BE243" i="3"/>
  <c r="G19" i="2" s="1"/>
  <c r="BE266" i="3"/>
  <c r="G22" i="2" s="1"/>
  <c r="BE228" i="3"/>
  <c r="G18" i="2" s="1"/>
  <c r="BG228" i="3"/>
  <c r="I18" i="2" s="1"/>
  <c r="BE217" i="3"/>
  <c r="G17" i="2" s="1"/>
  <c r="BG217" i="3"/>
  <c r="I17" i="2" s="1"/>
  <c r="BC217" i="3"/>
  <c r="E17" i="2" s="1"/>
  <c r="BE209" i="3"/>
  <c r="G16" i="2" s="1"/>
  <c r="BG209" i="3"/>
  <c r="I16" i="2" s="1"/>
  <c r="BC209" i="3"/>
  <c r="E16" i="2" s="1"/>
  <c r="BC193" i="3"/>
  <c r="E14" i="2" s="1"/>
  <c r="BD187" i="3"/>
  <c r="F13" i="2" s="1"/>
  <c r="BG187" i="3"/>
  <c r="I13" i="2" s="1"/>
  <c r="BE180" i="3"/>
  <c r="G12" i="2" s="1"/>
  <c r="BG180" i="3"/>
  <c r="I12" i="2" s="1"/>
  <c r="BE120" i="3"/>
  <c r="G10" i="2" s="1"/>
  <c r="BG102" i="3"/>
  <c r="I9" i="2" s="1"/>
  <c r="BF79" i="3"/>
  <c r="H8" i="2" s="1"/>
  <c r="BE79" i="3"/>
  <c r="G8" i="2" s="1"/>
  <c r="BE68" i="3"/>
  <c r="G7" i="2" s="1"/>
  <c r="BG68" i="3"/>
  <c r="I7" i="2" s="1"/>
  <c r="BD68" i="3"/>
  <c r="F7" i="2" s="1"/>
  <c r="BG132" i="3"/>
  <c r="I11" i="2" s="1"/>
  <c r="BG120" i="3"/>
  <c r="I10" i="2" s="1"/>
  <c r="BD197" i="3"/>
  <c r="F15" i="2" s="1"/>
  <c r="BC197" i="3"/>
  <c r="E15" i="2" s="1"/>
  <c r="BE132" i="3"/>
  <c r="G11" i="2" s="1"/>
  <c r="BC68" i="3"/>
  <c r="E7" i="2" s="1"/>
  <c r="K79" i="3"/>
  <c r="BF102" i="3"/>
  <c r="H9" i="2" s="1"/>
  <c r="BF120" i="3"/>
  <c r="H10" i="2" s="1"/>
  <c r="BD132" i="3"/>
  <c r="F11" i="2" s="1"/>
  <c r="BD180" i="3"/>
  <c r="F12" i="2" s="1"/>
  <c r="BF187" i="3"/>
  <c r="H13" i="2" s="1"/>
  <c r="K193" i="3"/>
  <c r="K197" i="3"/>
  <c r="BF209" i="3"/>
  <c r="H16" i="2" s="1"/>
  <c r="BF217" i="3"/>
  <c r="H17" i="2" s="1"/>
  <c r="BD228" i="3"/>
  <c r="F18" i="2" s="1"/>
  <c r="K243" i="3"/>
  <c r="K254" i="3"/>
  <c r="BF68" i="3"/>
  <c r="H7" i="2" s="1"/>
  <c r="BD79" i="3"/>
  <c r="F8" i="2" s="1"/>
  <c r="K102" i="3"/>
  <c r="K120" i="3"/>
  <c r="K187" i="3"/>
  <c r="K209" i="3"/>
  <c r="K217" i="3"/>
  <c r="BF228" i="3"/>
  <c r="H18" i="2" s="1"/>
  <c r="BF261" i="3"/>
  <c r="H21" i="2" s="1"/>
  <c r="K68" i="3"/>
  <c r="BC79" i="3"/>
  <c r="E8" i="2" s="1"/>
  <c r="BD102" i="3"/>
  <c r="F9" i="2" s="1"/>
  <c r="BD120" i="3"/>
  <c r="F10" i="2" s="1"/>
  <c r="BF132" i="3"/>
  <c r="H11" i="2" s="1"/>
  <c r="BF180" i="3"/>
  <c r="H12" i="2" s="1"/>
  <c r="K228" i="3"/>
  <c r="BD243" i="3"/>
  <c r="F19" i="2" s="1"/>
  <c r="BD254" i="3"/>
  <c r="F20" i="2" s="1"/>
  <c r="K261" i="3"/>
  <c r="BC102" i="3"/>
  <c r="E9" i="2" s="1"/>
  <c r="BC120" i="3"/>
  <c r="E10" i="2" s="1"/>
  <c r="BC132" i="3"/>
  <c r="E11" i="2" s="1"/>
  <c r="BC180" i="3"/>
  <c r="E12" i="2" s="1"/>
  <c r="BC187" i="3"/>
  <c r="E13" i="2" s="1"/>
  <c r="BD209" i="3"/>
  <c r="F16" i="2" s="1"/>
  <c r="BD217" i="3"/>
  <c r="F17" i="2" s="1"/>
  <c r="BD261" i="3"/>
  <c r="F21" i="2" s="1"/>
  <c r="BF266" i="3"/>
  <c r="H22" i="2" s="1"/>
  <c r="G68" i="3"/>
  <c r="G79" i="3"/>
  <c r="G102" i="3"/>
  <c r="G120" i="3"/>
  <c r="G132" i="3"/>
  <c r="G180" i="3"/>
  <c r="G187" i="3"/>
  <c r="G193" i="3"/>
  <c r="G197" i="3"/>
  <c r="G209" i="3"/>
  <c r="G217" i="3"/>
  <c r="G228" i="3"/>
  <c r="G243" i="3"/>
  <c r="G254" i="3"/>
  <c r="G261" i="3"/>
  <c r="G23" i="2" l="1"/>
  <c r="C14" i="1" s="1"/>
  <c r="I23" i="2"/>
  <c r="C20" i="1" s="1"/>
  <c r="E23" i="2"/>
  <c r="H23" i="2"/>
  <c r="C15" i="1" s="1"/>
  <c r="F23" i="2"/>
  <c r="C17" i="1" s="1"/>
  <c r="G31" i="2" l="1"/>
  <c r="I31" i="2" s="1"/>
  <c r="G17" i="1" s="1"/>
  <c r="C16" i="1"/>
  <c r="C18" i="1" s="1"/>
  <c r="C21" i="1" s="1"/>
  <c r="G28" i="2"/>
  <c r="I28" i="2" s="1"/>
  <c r="G14" i="1" s="1"/>
  <c r="G29" i="2"/>
  <c r="I29" i="2" s="1"/>
  <c r="G15" i="1" s="1"/>
  <c r="G30" i="2"/>
  <c r="I30" i="2" s="1"/>
  <c r="G16" i="1" s="1"/>
  <c r="H32" i="2" l="1"/>
  <c r="G22" i="1" s="1"/>
  <c r="G21" i="1" s="1"/>
  <c r="C22" i="1" l="1"/>
  <c r="F32" i="1" s="1"/>
  <c r="F33" i="1" l="1"/>
  <c r="F34" i="1" s="1"/>
</calcChain>
</file>

<file path=xl/sharedStrings.xml><?xml version="1.0" encoding="utf-8"?>
<sst xmlns="http://schemas.openxmlformats.org/spreadsheetml/2006/main" count="651" uniqueCount="462">
  <si>
    <t>KRYCÍ LIST ROZPOČTU</t>
  </si>
  <si>
    <t>Objekt :</t>
  </si>
  <si>
    <t>Název objektu :</t>
  </si>
  <si>
    <t>JKSO :</t>
  </si>
  <si>
    <t xml:space="preserve"> </t>
  </si>
  <si>
    <t>Stavba :</t>
  </si>
  <si>
    <t>Název stavby :</t>
  </si>
  <si>
    <t>SKP :</t>
  </si>
  <si>
    <t>Projektant :</t>
  </si>
  <si>
    <t>Počet měrných jednotek :</t>
  </si>
  <si>
    <t>Objednatel :</t>
  </si>
  <si>
    <t>Náklady na MJ :</t>
  </si>
  <si>
    <t>Počet listů :</t>
  </si>
  <si>
    <t>Zakázkové číslo :</t>
  </si>
  <si>
    <t>Zpracovatel projektu :</t>
  </si>
  <si>
    <t>Zhotovitel :</t>
  </si>
  <si>
    <t>ROZPOČTOVÉ NÁKLADY</t>
  </si>
  <si>
    <t>Rozpočtové náklady II. a III. hlavy</t>
  </si>
  <si>
    <t>Vedlejší rozpočtové náklady</t>
  </si>
  <si>
    <t>Dodávka celkem</t>
  </si>
  <si>
    <t>Z</t>
  </si>
  <si>
    <t>Montáž celkem</t>
  </si>
  <si>
    <t>R</t>
  </si>
  <si>
    <t>HSV celkem</t>
  </si>
  <si>
    <t>N</t>
  </si>
  <si>
    <t>PSV celkem</t>
  </si>
  <si>
    <t>ZRN celkem</t>
  </si>
  <si>
    <t>HZS</t>
  </si>
  <si>
    <t>RN II.a III.hlavy</t>
  </si>
  <si>
    <t>Ostatní VRN</t>
  </si>
  <si>
    <t>ZRN+VRN+HZS</t>
  </si>
  <si>
    <t>VRN celkem</t>
  </si>
  <si>
    <t>Vypracoval</t>
  </si>
  <si>
    <t>Za zhotovitele</t>
  </si>
  <si>
    <t>Za objednatele</t>
  </si>
  <si>
    <t>Jméno :</t>
  </si>
  <si>
    <t>Datum :</t>
  </si>
  <si>
    <t>Podpis:</t>
  </si>
  <si>
    <t>Podpis :</t>
  </si>
  <si>
    <t>Základ pro DPH</t>
  </si>
  <si>
    <t>%  činí :</t>
  </si>
  <si>
    <t>DPH</t>
  </si>
  <si>
    <t>CENA ZA OBJEKT CELKEM</t>
  </si>
  <si>
    <t>Poznámka :</t>
  </si>
  <si>
    <t>REKAPITULACE  STAVEBNÍCH  DÍLŮ</t>
  </si>
  <si>
    <t>Stavební díl</t>
  </si>
  <si>
    <t>HSV</t>
  </si>
  <si>
    <t>PSV</t>
  </si>
  <si>
    <t>Dodávka</t>
  </si>
  <si>
    <t>Montáž</t>
  </si>
  <si>
    <t>CELKEM  OBJEKT</t>
  </si>
  <si>
    <t>VEDLEJŠÍ ROZPOČTOVÉ  NÁKLADY</t>
  </si>
  <si>
    <t>Název VRN</t>
  </si>
  <si>
    <t>Kč</t>
  </si>
  <si>
    <t>%</t>
  </si>
  <si>
    <t>Základna</t>
  </si>
  <si>
    <t>CELKEM VRN</t>
  </si>
  <si>
    <t xml:space="preserve">Položkový rozpočet 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</si>
  <si>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</si>
  <si>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</si>
  <si>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</si>
  <si>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</si>
  <si>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</si>
  <si>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</si>
  <si>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</si>
  <si>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hmotnost / MJ</t>
  </si>
  <si>
    <t>hmotnost celk.(t)</t>
  </si>
  <si>
    <t>demhmot / MJ</t>
  </si>
  <si>
    <t>demhmot celk.(t)</t>
  </si>
  <si>
    <t>Díl:</t>
  </si>
  <si>
    <t>1</t>
  </si>
  <si>
    <t>Zemní práce</t>
  </si>
  <si>
    <t>ks</t>
  </si>
  <si>
    <t>Celkem za</t>
  </si>
  <si>
    <t>Kaliště - ČOV 3</t>
  </si>
  <si>
    <t>132 20-1110.R00</t>
  </si>
  <si>
    <t>Hloubení rýh š.do 60 cm v hor.3 do 50 m3, STROJNĚ</t>
  </si>
  <si>
    <t>m3</t>
  </si>
  <si>
    <t>Kanal. přípojka od ČOV: 2,0*1,5*0,6 =  1,8 m3</t>
  </si>
  <si>
    <t>Vodvodní přípojka  k ČOV :  *0,6*1,15 4 = 3,6 m3 (po sejmutí ornice)</t>
  </si>
  <si>
    <t>Přípojka od UV : 1,0*0,6*2,5  =  1,5 m3</t>
  </si>
  <si>
    <t>rozšíření na VŠ :  1,5 m3</t>
  </si>
  <si>
    <t>-----------------------------------------------------------------------------------------------------------------------------------</t>
  </si>
  <si>
    <t>celkem  :                         8,4 m3</t>
  </si>
  <si>
    <t>z toho : hornina 3 - 100%  =  8,4 m3</t>
  </si>
  <si>
    <t xml:space="preserve">        </t>
  </si>
  <si>
    <t>132 20-1210.R00</t>
  </si>
  <si>
    <t>Hloubení rýh š.do 200 cm hor.3 do 50 m3,STROJNĚ</t>
  </si>
  <si>
    <t>odpad kanalizace km 0,024-0,03772 + MBF:  15,72 *1,0*0,4  =  6,288m3</t>
  </si>
  <si>
    <t>rozšíření na RŠ :4 ks á 1,2 m3 :   4,8 m3</t>
  </si>
  <si>
    <t>Obtok ČOV : 7,0 m *1,0*0,4  =  2,8 m3</t>
  </si>
  <si>
    <t>rozšíření na šachty :  2*1,2 m3  =  2,4 m3</t>
  </si>
  <si>
    <t>rozšíření na MBF :  4*1,5*0,9  =  5,4 m3</t>
  </si>
  <si>
    <t>-------------------------------------------------------------------------------------------------</t>
  </si>
  <si>
    <t>celkem :  21,688 m3 - hor. 3 100%</t>
  </si>
  <si>
    <t>131 20-1111.R00</t>
  </si>
  <si>
    <t>Hloubení nezapaž. jam hor.3 do 100 m3, STROJNĚ</t>
  </si>
  <si>
    <t>Jáma pro ČOV  :   svahy 2:1</t>
  </si>
  <si>
    <t>(8,3 * 4,1 ) + ( 12,9 *  6,7 ) + ( 8,3*4,1*12,9*6,7)1/2 *2,6/3 = 151,4 m3</t>
  </si>
  <si>
    <t>Z toho hornina 3 : 20%  =  30,28 m3</t>
  </si>
  <si>
    <t xml:space="preserve">                        4 : 30%  =  45,42 m3</t>
  </si>
  <si>
    <t xml:space="preserve">                        5 : 30%  =  45,42 m3</t>
  </si>
  <si>
    <t xml:space="preserve">                        6 :  20% =   30,28 m3                           </t>
  </si>
  <si>
    <t>131 30-1112.R00</t>
  </si>
  <si>
    <t>Hloubení nezapaž. jam hor.4 do 1000 m3, STROJNĚ</t>
  </si>
  <si>
    <t>131 40-1102.R00</t>
  </si>
  <si>
    <t>Hloubení nezapažených jam v hor.5 do 1000 m3</t>
  </si>
  <si>
    <t>131 50-1102.R00</t>
  </si>
  <si>
    <t>Hloubení nezapažených jam v hor.6 do 1000 m3</t>
  </si>
  <si>
    <t>175 10-1101.RT2</t>
  </si>
  <si>
    <t>Obsyp potrubí bez prohození sypaniny s dodáním štěrkopísku frakce 0 - 22 mm</t>
  </si>
  <si>
    <t>RŚ1 - ČOV : 0,69 m</t>
  </si>
  <si>
    <t>ČOV - RŠ 1d  :  9,1 m</t>
  </si>
  <si>
    <t>RŠ1 - RŠ 1d :  7,4 m</t>
  </si>
  <si>
    <t>RŠ1d - výúsť :  20,31 m</t>
  </si>
  <si>
    <t>-----------------------------------------</t>
  </si>
  <si>
    <t>celkem :  37,5 m DN 250 á 0,4 m3/m  =  15,0 m3</t>
  </si>
  <si>
    <t>dešťová kanalizace : 2,0 m DN 150  á 0,216 m3/m = 0,432m3</t>
  </si>
  <si>
    <t>přípojka splašk. kanalizace:  1,8 m PVC 160 á 0,216 m3/m  = 0,389 m3</t>
  </si>
  <si>
    <t>přípojka  vodovodu :  3,5 m PE 32 *0,15 m3/m  =  0,525 m3</t>
  </si>
  <si>
    <t>-----------------------------------------------------------------------------------------------------</t>
  </si>
  <si>
    <t>celkem 16,346 m3</t>
  </si>
  <si>
    <t>174 10-1101.R00</t>
  </si>
  <si>
    <t>Zásyp jam, rýh, šachet se zhutněním</t>
  </si>
  <si>
    <t>151,4 +21,688 - (7,3*3,1*2,6 )  =  114,25 m3</t>
  </si>
  <si>
    <t>121 10-1102.R00</t>
  </si>
  <si>
    <t>Sejmutí ornice s přemístěním přes 50 do 100 m</t>
  </si>
  <si>
    <t>32*26 *0,3 =  249,6 m3</t>
  </si>
  <si>
    <t>181 30-1105.R00</t>
  </si>
  <si>
    <t>Rozprostření ornice, rovina, tl. 25-30 cm,do 500m2</t>
  </si>
  <si>
    <t>m2</t>
  </si>
  <si>
    <t>102,372/0,30 = 341,24 m2</t>
  </si>
  <si>
    <t>180 40-0010.RA0</t>
  </si>
  <si>
    <t>Založení trávníku lučního v rovině s dodáním osiva</t>
  </si>
  <si>
    <t>182 30-1135.R00</t>
  </si>
  <si>
    <t>Rozprostření ornice, svah, tl. 25-30 cm, nad 500m2</t>
  </si>
  <si>
    <t>180 40-0011.RA0</t>
  </si>
  <si>
    <t>Založení trávníku lučního ve svahu s dodáním osiva</t>
  </si>
  <si>
    <t>171 10-1103.R00</t>
  </si>
  <si>
    <t>Uložení sypaniny do násypů zhutněných na 100% PS</t>
  </si>
  <si>
    <t>násyp pro ČOV : odečteno z dokumentace elektronoicky - 926 m3</t>
  </si>
  <si>
    <t xml:space="preserve">SPEC.155 </t>
  </si>
  <si>
    <t>Dodání materiálu náspu ČOV - nákup a doprava do 8 km</t>
  </si>
  <si>
    <t>Rýha základů provozního objektu : 4,3+4,3+2,0+2,0+2,0 *0,8*0,4 = 4,672 m3</t>
  </si>
  <si>
    <t>Rýha pro beton. prahy v toku :  0,8*0,4*3,5*2  =  2,24 m3</t>
  </si>
  <si>
    <t>Rýha pro základ opěrné zídky : 0,8*0,4*20,8 =  6,592 m3</t>
  </si>
  <si>
    <t>---------------------------------------------------------------------------------------------------------------</t>
  </si>
  <si>
    <t>celkem :                                           13,504 m3</t>
  </si>
  <si>
    <t>2</t>
  </si>
  <si>
    <t>Základy,zvláštní zakládání</t>
  </si>
  <si>
    <t>212 79-2112.R00</t>
  </si>
  <si>
    <t>Montáž trativodů z flexibilních trubek, lože</t>
  </si>
  <si>
    <t>m</t>
  </si>
  <si>
    <t>274 31-1511.R00</t>
  </si>
  <si>
    <t>Beton základ. pasů prokl. kamenem C 12/15</t>
  </si>
  <si>
    <t>C</t>
  </si>
  <si>
    <t>274 31-3611.R00</t>
  </si>
  <si>
    <t>Beton základových pasů prostý C 16/20</t>
  </si>
  <si>
    <t>Pasy pro provozní objekt , prahy u vyústění do toku :</t>
  </si>
  <si>
    <t>274 35-1215.R00</t>
  </si>
  <si>
    <t>Bednění stěn základových pasů - zřízení</t>
  </si>
  <si>
    <t>Rýha základů provozního objektu : 4,3+4,3+2,0+2,0+2,0 *0,8*2 = 23,36m3</t>
  </si>
  <si>
    <t>274 35-1216.R00</t>
  </si>
  <si>
    <t>Bednění stěn základových pasů - odstranění</t>
  </si>
  <si>
    <t>3</t>
  </si>
  <si>
    <t>Svislé a kompletní konstrukce</t>
  </si>
  <si>
    <t>311 11-2130.RT1</t>
  </si>
  <si>
    <t>Stěna z tvárnic ztraceného bednění, tl. 30 cm zalití tvárnic betonem C 12/15</t>
  </si>
  <si>
    <t>Opěrná zídka podél nádrže aktivace :20,8 *1,0 = 20,8 m2</t>
  </si>
  <si>
    <t>Vlastní pol.110</t>
  </si>
  <si>
    <t>montáž beton. stříšek na opěr. zdi flexibil. lepidlo</t>
  </si>
  <si>
    <t>592-45002.4</t>
  </si>
  <si>
    <t>Stříška betonová hladká 390x270 šedá</t>
  </si>
  <si>
    <t>kus</t>
  </si>
  <si>
    <t>Dodání plot. stříšek : 20,8 m /0,27 = 77 ks</t>
  </si>
  <si>
    <t>341 36-1221.R00</t>
  </si>
  <si>
    <t>Výztuž stěn a příček z betonářské oceli 10216</t>
  </si>
  <si>
    <t>t</t>
  </si>
  <si>
    <t>svislá a vodorovná výztuž v opěrné zídce profil 10 mm: 4 *2*20,8 + 1,2*2*5 *20,8=  166,4+312 =</t>
  </si>
  <si>
    <t>478,4 m *0,0006123 t/m = 0,293 t</t>
  </si>
  <si>
    <t>381 18-1001.R00</t>
  </si>
  <si>
    <t>Montáž mobilních buněk samostatně stojících provozní objekt ČOV</t>
  </si>
  <si>
    <t>SPEC. 105</t>
  </si>
  <si>
    <t>Dodání buňky 4300/2800 loko závod</t>
  </si>
  <si>
    <t>kpl</t>
  </si>
  <si>
    <t xml:space="preserve">Buňka provozního objektu 4300*2800 : </t>
  </si>
  <si>
    <t>- vnitřní protihluk. dveře 37dB</t>
  </si>
  <si>
    <t>- nezačištěné prostupy stěnami a podlahou</t>
  </si>
  <si>
    <t xml:space="preserve">- vnitřní obklad obvodových stěn - 1x25mm + 1x18mm </t>
  </si>
  <si>
    <t>- vnitřní příčka do techn. místnosti - vnitřní obklad 12,5 mm oboustranně</t>
  </si>
  <si>
    <t>- zvýšená izolace - technická část 80-80-80, zbytek obv. stěn 60mm</t>
  </si>
  <si>
    <t>- plotna v podlaze pod dmychadlo pro zatížení 250 kg plošně, plotna je vyvýšená, tl. 5 mm s lemováním pro podlahu, nosník IPE navíc</t>
  </si>
  <si>
    <t>Vlastní pol. 10</t>
  </si>
  <si>
    <t>Doprava buňky 150 km</t>
  </si>
  <si>
    <t>349 12-1001.R00</t>
  </si>
  <si>
    <t>Montáž  prefabrikované nádrže ČOV jeřáb</t>
  </si>
  <si>
    <t>Doprava nádrže 60 km</t>
  </si>
  <si>
    <t>SPEC. 111</t>
  </si>
  <si>
    <t>Dodání beton. nádrže světlost 6980/2780/3200 s prostupy</t>
  </si>
  <si>
    <t>4</t>
  </si>
  <si>
    <t>Vodorovné konstrukce</t>
  </si>
  <si>
    <t>451 57-2111.R00</t>
  </si>
  <si>
    <t>Lože pod potrubí z kameniva těženého 0 - 4 mm</t>
  </si>
  <si>
    <t>celkem :  37,5 m DN 250 á 0,1 m3/m  =  3,75 m3</t>
  </si>
  <si>
    <t>dešťová kanalizace : 2,0 m DN 150  á 0,06 m3/m =0,12m3</t>
  </si>
  <si>
    <t>přípojka splašk. kanalizace:  1,8 m PVC 160 á 0,06m3/m  = 0,108 m3</t>
  </si>
  <si>
    <t>přípojka  vodovodu :  3,5 m PE 32 *0,06 m3/m  =  0,21m3</t>
  </si>
  <si>
    <t>celkem 4,188 m3</t>
  </si>
  <si>
    <t>451 57-1221.R00</t>
  </si>
  <si>
    <t>Podklad pod dlažbu ze štěrkopísku tl. do 10 cm</t>
  </si>
  <si>
    <t>Opevnění koryta u výústi : 3,5*2,0 = 7,0 m2</t>
  </si>
  <si>
    <t>451 31-3111.R00</t>
  </si>
  <si>
    <t>Podklad pod dlažbu z betonu tř C -/7,5 tl.do 20 cm</t>
  </si>
  <si>
    <t>465 51-1512.R00</t>
  </si>
  <si>
    <t>Dlažba z lom. kam. do MC do 20 m2 vysp. MCs, 25 cm</t>
  </si>
  <si>
    <t>5</t>
  </si>
  <si>
    <t>Komunikace</t>
  </si>
  <si>
    <t>564 76-1111.R00</t>
  </si>
  <si>
    <t>Podklad z kameniva drceného vel.32-63 mm,tl. 20 cm</t>
  </si>
  <si>
    <t>ve vozovkách v ČOV, odečteno ze situace elektronicky , 2vrstvy * 20 cm : 2*20,9 =41,8 m2</t>
  </si>
  <si>
    <t>Pod nádrží ČOV : 8,2*4,0 m  = 32,0 m2</t>
  </si>
  <si>
    <t>564 85-1111.R00</t>
  </si>
  <si>
    <t>Podklad ze štěrkodrti po zhutnění tloušťky 15 cm</t>
  </si>
  <si>
    <t>Chodník u ČOV :19,96 m2</t>
  </si>
  <si>
    <t>566 50-1111.R00</t>
  </si>
  <si>
    <t>Úprava krytu kamenivem drceným do 0,10 m3/m2</t>
  </si>
  <si>
    <t>komunikace v ČOV</t>
  </si>
  <si>
    <t>SPEC. 02</t>
  </si>
  <si>
    <t>Dodání zámk. dlažby 60 mm šedá 1,5% ztratné</t>
  </si>
  <si>
    <t>596 21-5021.R00</t>
  </si>
  <si>
    <t>Kladení zámkové dlažby tl. 6 cm do drtě tl. 4 cm</t>
  </si>
  <si>
    <t>8</t>
  </si>
  <si>
    <t>Trubní vedení</t>
  </si>
  <si>
    <t>892 24-1111.R00</t>
  </si>
  <si>
    <t>Tlaková zkouška vodovodního potrubí do DN 80</t>
  </si>
  <si>
    <t>vodovodní přípojka k ČOV 3,5 m</t>
  </si>
  <si>
    <t>892 27-3111.R00</t>
  </si>
  <si>
    <t>Desinfekce vodovodního potrubí do DN 125</t>
  </si>
  <si>
    <t>Řad k ČOV</t>
  </si>
  <si>
    <t>871 16-1121.R00</t>
  </si>
  <si>
    <t>Montáž trubek polyetylenových ve výkopu d 32 mm</t>
  </si>
  <si>
    <t>SPEC. 90</t>
  </si>
  <si>
    <t>Dodání potrubé PE 32 PN 10 s modrým pruhem, 2% ztratné</t>
  </si>
  <si>
    <t>přípojka k ČOV</t>
  </si>
  <si>
    <t>SPEC. 92</t>
  </si>
  <si>
    <t>Dodání ventilu mosaz d32 se ZS</t>
  </si>
  <si>
    <t>899 40-1111.R00</t>
  </si>
  <si>
    <t>Osazení poklopů litinových ventilových přípojka V</t>
  </si>
  <si>
    <t>SPEC. 93</t>
  </si>
  <si>
    <t>Dodání ventil. poklopu litina s podkl. deskou přípojka V</t>
  </si>
  <si>
    <t>894 43-1111.R00</t>
  </si>
  <si>
    <t>Osazení plastové šachty z dílů prům.1000 mm, VŠ</t>
  </si>
  <si>
    <t>SPEC.100</t>
  </si>
  <si>
    <t>Dodání vodoměr. šachty 1000/1350, průchodky 32 s poklopem DN 600, ocelobetonový, pochůzí</t>
  </si>
  <si>
    <t>SPEC. 64</t>
  </si>
  <si>
    <t>Dodání tvarovky T 250/160/60 st.vč. těsnění pro přípojku  Kanalizace k ČOV</t>
  </si>
  <si>
    <t>871 37-3121.R00</t>
  </si>
  <si>
    <t>Montáž trub z plastu, gumový kroužek, DN 250</t>
  </si>
  <si>
    <t xml:space="preserve">U ČOV :  </t>
  </si>
  <si>
    <t>SPEC. 65</t>
  </si>
  <si>
    <t>Dodání potrubí PVC (PP) DN 250 SN 8 2% ztratné</t>
  </si>
  <si>
    <t>894 41-1121.R00</t>
  </si>
  <si>
    <t>Zřízení šachet z dílců, dno C25/30, potrubí DN 250</t>
  </si>
  <si>
    <t>SPEC. 70</t>
  </si>
  <si>
    <t>Dodání šacht. den 1000/250</t>
  </si>
  <si>
    <t>SPEC. 71</t>
  </si>
  <si>
    <t>Dodání přechod. skruže 600/1000/90 +kaps. stupadlo a žebřík. stupadlo</t>
  </si>
  <si>
    <t>SPEC. 72</t>
  </si>
  <si>
    <t>Dodání poklopů TBN-Q D400 bez odvětrání  s rámem</t>
  </si>
  <si>
    <t>SPEC. 74</t>
  </si>
  <si>
    <t>Dodání skruží kanal 1000/500/90 žebřík. stupadlo 2ks</t>
  </si>
  <si>
    <t>SPEC. 75</t>
  </si>
  <si>
    <t>Dodání skruží kanal. 1000/250/90 žebřík. stupadlo 1ks</t>
  </si>
  <si>
    <t>SPEC. 76</t>
  </si>
  <si>
    <t>Dodání prstenců vyrovnávacích beton  výška 60 mm</t>
  </si>
  <si>
    <t>SPEC. 77</t>
  </si>
  <si>
    <t>Dodání prstenců vyrovnávacích beton  výšky 80 mm</t>
  </si>
  <si>
    <t>SPEC. 78</t>
  </si>
  <si>
    <t>Dodání prstenců vyrovnávacích beton  výšky 100 mm</t>
  </si>
  <si>
    <t>899 30-4111.R00</t>
  </si>
  <si>
    <t>Osazení poklopu s rámem železobetonového</t>
  </si>
  <si>
    <t>Vlastní pol.102</t>
  </si>
  <si>
    <t>Dodání a montáž žabí klapky DN 250 v RŠ1f</t>
  </si>
  <si>
    <t>871 31-3121.R00</t>
  </si>
  <si>
    <t>Montáž trub z plastu, gumový kroužek, DN 150</t>
  </si>
  <si>
    <t>Přípojka UV a spl. kanal. přípojka od ČOV. : 2+1,8 m</t>
  </si>
  <si>
    <t>SPEC.101</t>
  </si>
  <si>
    <t>Dodání potrubí PVC 160</t>
  </si>
  <si>
    <t>895 94-1311.RT2</t>
  </si>
  <si>
    <t>Zřízení vpusti uliční z dílců typ UVB - 50 včetně dodávky dílců pro uliční vpusti TBV</t>
  </si>
  <si>
    <t>893 35-2111.R00</t>
  </si>
  <si>
    <t>Šachty armaturní ŽB,  do 5,50 m2</t>
  </si>
  <si>
    <t>Železobetonová konstrukce pro osazení mikrosítového filtru 5,0 m2</t>
  </si>
  <si>
    <t>Vlastní pol.130</t>
  </si>
  <si>
    <t>Dodání a montáž provzdušovaného koše s napojovacím potrubím vzduchu</t>
  </si>
  <si>
    <t>Vlastní pol.131</t>
  </si>
  <si>
    <t>Dodání a montáž dmychadla 1,5 kW vč. nerez. potrubí rozvodu vzduchu</t>
  </si>
  <si>
    <t>Vlastní pol.132</t>
  </si>
  <si>
    <t>Dodání a montáž provzdušovacího systému elementy, přípojné hadice, úchyty</t>
  </si>
  <si>
    <t>Vlastní pol.133</t>
  </si>
  <si>
    <t>technologické vybavení aktivační nádrže</t>
  </si>
  <si>
    <t>Vlastní pol.134</t>
  </si>
  <si>
    <t>technologické vybavení denitrifikační nádrže</t>
  </si>
  <si>
    <t>Vlastní pol.135</t>
  </si>
  <si>
    <t>technologické vybavení dosazovací nádrže</t>
  </si>
  <si>
    <t>Vlastní pol.136</t>
  </si>
  <si>
    <t>technologické vybavení kalové nádrže</t>
  </si>
  <si>
    <t>Vlastní pol.137</t>
  </si>
  <si>
    <t>Technologický elektrorozvaděč</t>
  </si>
  <si>
    <t>Vlastní pol.138</t>
  </si>
  <si>
    <t>Měření průtoku s archivací dat</t>
  </si>
  <si>
    <t>Vlastní pol.139</t>
  </si>
  <si>
    <t>kalibrace měřicích zařízení</t>
  </si>
  <si>
    <t>Vlastní pol.140</t>
  </si>
  <si>
    <t>Hlášení poruch - GSM modul</t>
  </si>
  <si>
    <t>Vlastní pol.141</t>
  </si>
  <si>
    <t>Mikrosítový bubnový filtr</t>
  </si>
  <si>
    <t>Vlastní pol.142</t>
  </si>
  <si>
    <t>řídící jednotka vč.programu</t>
  </si>
  <si>
    <t>90</t>
  </si>
  <si>
    <t>Přípočty</t>
  </si>
  <si>
    <t>900 10-0001.RA0</t>
  </si>
  <si>
    <t>Oplocení z drátěného pletiva, ocelové sloupky</t>
  </si>
  <si>
    <t>100 m</t>
  </si>
  <si>
    <t>9,3+11,3+8,5 +4,5 +15+7,2  =  55,8 m</t>
  </si>
  <si>
    <t>Vlastní pol.103</t>
  </si>
  <si>
    <t>Dodání a montáž vrátek ocel. pozink, se sloupky 1000/1800, s kováním a zámkem FAB.</t>
  </si>
  <si>
    <t>Vlastní pol.104</t>
  </si>
  <si>
    <t>Dodání a montáž vrat dvoukřídlých ocel, pozink s výplní pletivo, s kováním a zámkem FAB, sloupky</t>
  </si>
  <si>
    <t>Vrata dvoukřídlá š. 4800*1800</t>
  </si>
  <si>
    <t>91</t>
  </si>
  <si>
    <t>Doplňující práce na komunikaci</t>
  </si>
  <si>
    <t>916 56-1111.RT4</t>
  </si>
  <si>
    <t>Osazení záhon.obrubníků do lože z C 12/15 s opěrou včetně obrubníku ABO 4 - 5    50/5/25</t>
  </si>
  <si>
    <t>Chodníky v ˇČOV</t>
  </si>
  <si>
    <t>917 86-2111.RT7</t>
  </si>
  <si>
    <t>Osazení stojat. obrub.bet. s opěrou,lože z C 12/15 včetně obrubníku ABO 2 - 15 100/15/25</t>
  </si>
  <si>
    <t>komunikace u ČOV a v ČOV</t>
  </si>
  <si>
    <t>99</t>
  </si>
  <si>
    <t>Staveništní přesun hmot</t>
  </si>
  <si>
    <t>998 27-6101.R00</t>
  </si>
  <si>
    <t>Přesun hmot, trubní vedení plastová, otevř. výkop</t>
  </si>
  <si>
    <t>998 22-2011.R00</t>
  </si>
  <si>
    <t>Přesun hmot, pozemní komunikace, kryt z kameniva</t>
  </si>
  <si>
    <t>721</t>
  </si>
  <si>
    <t>Vnitřní kanalizace</t>
  </si>
  <si>
    <t>721 17-1219.R00</t>
  </si>
  <si>
    <t>Trubka pro připojení WC, HL202G, D 110 mm</t>
  </si>
  <si>
    <t>721 27-3145.R00</t>
  </si>
  <si>
    <t>Nástavec větrací z PVC D 110 mm, délka 930 mm</t>
  </si>
  <si>
    <t>721 19-4104.R00</t>
  </si>
  <si>
    <t>Vyvedení odpadních výpustek D 40 x 1,8</t>
  </si>
  <si>
    <t>721 19-4109.R00</t>
  </si>
  <si>
    <t>Vyvedení odpadních výpustek D 110 x 2,3</t>
  </si>
  <si>
    <t>721 17-6102.R00</t>
  </si>
  <si>
    <t>Potrubí HT připojovací D 40 x 1,8 mm</t>
  </si>
  <si>
    <t>Umyvadlo : 2,25 m</t>
  </si>
  <si>
    <t>721 17-6105.R00</t>
  </si>
  <si>
    <t>Potrubí HT připojovací D 110 x 2,7 mm</t>
  </si>
  <si>
    <t>WC - 0,5 m</t>
  </si>
  <si>
    <t>stoupačka 4,0 m</t>
  </si>
  <si>
    <t>998 72-1101.R00</t>
  </si>
  <si>
    <t>Přesun hmot pro vnitřní kanalizaci, výšky do 6 m</t>
  </si>
  <si>
    <t>722</t>
  </si>
  <si>
    <t>Vnitřní vodovod</t>
  </si>
  <si>
    <t>722 17-4212.R00</t>
  </si>
  <si>
    <t>Montáž potrubí z plastů rovné polyf. svař. D 20 mm</t>
  </si>
  <si>
    <t>SPEC. 118</t>
  </si>
  <si>
    <t>Dodání potrubí  plast. pro vodovod PN 16 d20, vč. kolen</t>
  </si>
  <si>
    <t>722 17-5112.R00</t>
  </si>
  <si>
    <t>Montáž tvarovek plast polyf.svař.jeden spoj D 20mm</t>
  </si>
  <si>
    <t>722 17-5122.R00</t>
  </si>
  <si>
    <t>Montáž tvarovek plast polyf.svař. dva spoje D 20mm</t>
  </si>
  <si>
    <t>SPEC. 119</t>
  </si>
  <si>
    <t>Dodání tvarovek pro vodovod d20</t>
  </si>
  <si>
    <t>998 72-2101.R00</t>
  </si>
  <si>
    <t>Přesun hmot pro vnitřní vodovod, výšky do 6 m</t>
  </si>
  <si>
    <t>725</t>
  </si>
  <si>
    <t>Zařizovací předměty</t>
  </si>
  <si>
    <t>725 11-9205.R00</t>
  </si>
  <si>
    <t>Montáž klozetových mís kombi</t>
  </si>
  <si>
    <t>SPEC. 120</t>
  </si>
  <si>
    <t>Dodání klozetu kombi s prkénkem</t>
  </si>
  <si>
    <t>725 21-9201.R00</t>
  </si>
  <si>
    <t>Montáž umyvadel na konzoly</t>
  </si>
  <si>
    <t>soubor</t>
  </si>
  <si>
    <t>SPEC. 121</t>
  </si>
  <si>
    <t>Dodání umyvadla š.500 s konzolami</t>
  </si>
  <si>
    <t>725 81-9201.R00</t>
  </si>
  <si>
    <t>Montáž ventilu nástěnného  G 1/2</t>
  </si>
  <si>
    <t>SPEC.122</t>
  </si>
  <si>
    <t>dodání ventilů rohových 1/2"</t>
  </si>
  <si>
    <t>725 82-3111.RT0</t>
  </si>
  <si>
    <t>Baterie umyvadlová stoján. ruční, bez otvír.odpadu základní</t>
  </si>
  <si>
    <t>Vlastní pol.125</t>
  </si>
  <si>
    <t>Dodání a montáž vodoměrné sestavy G1" bez vodoměru</t>
  </si>
  <si>
    <t>998 72-5101.R00</t>
  </si>
  <si>
    <t>Přesun hmot pro zařizovací předměty, výšky do 6 m</t>
  </si>
  <si>
    <t>762</t>
  </si>
  <si>
    <t>Konstrukce tesařské</t>
  </si>
  <si>
    <t>762 33-2110.RT2</t>
  </si>
  <si>
    <t>Montáž vázaných krovů pravidelných do 120 cm2 včetně dodávky řeziva, fošny 6/14</t>
  </si>
  <si>
    <t>Střecha provozního objektu : 7 vazeb á 4,6 m  = 32,2 m</t>
  </si>
  <si>
    <t>762 34-2203.RT2</t>
  </si>
  <si>
    <t>Montáž laťování střech, vzdálenost latí 22 - 36 cm včetně dodávky řeziva, latě 3/5 cm</t>
  </si>
  <si>
    <t>Střecha provoz. objektu : 5,25*2,25*2 = 23,625 m2</t>
  </si>
  <si>
    <t>762 11-2110.R00</t>
  </si>
  <si>
    <t>Montáž konstrukce stěn z řeziva hraněn. do 120 cm2</t>
  </si>
  <si>
    <t>Provozní objekt - 2* štít z palubek : plocha 3,8*1,3/2 *2ks = 4,94 m2</t>
  </si>
  <si>
    <t>podpůrná konstrukce z fošen 60/100 : 2ks * 12 m = 24 m</t>
  </si>
  <si>
    <t>762 13-2135.RT2</t>
  </si>
  <si>
    <t>Montáž bednění stěn,  včetně dodávky řeziva, palubky smrk tl. 18 mm</t>
  </si>
  <si>
    <t>762 91-1111.R00</t>
  </si>
  <si>
    <t>Impregnace řeziva nátěrem</t>
  </si>
  <si>
    <t>Zákryt ČOV 7,3*3,1 =22,63 m2</t>
  </si>
  <si>
    <t>762 81-2240.RT3</t>
  </si>
  <si>
    <t>Montáž záklopu, vrchní na sraz, hoblovaná prkna včetně dodávky řeziva, prkna hobl. tl.40 mm</t>
  </si>
  <si>
    <t>Zákryt ČOV : 3,1*7,3 = 22,63 m2</t>
  </si>
  <si>
    <t>998 76-2102.R00</t>
  </si>
  <si>
    <t>Přesun hmot pro tesařské konstrukce, výšky do 12 m</t>
  </si>
  <si>
    <t>764</t>
  </si>
  <si>
    <t>Konstrukce klempířské</t>
  </si>
  <si>
    <t>764 35-1201.R00</t>
  </si>
  <si>
    <t>Žlaby z Pz plechu podokapní čtyřhranné,rš 250 mm</t>
  </si>
  <si>
    <t>764 45-4202.R00</t>
  </si>
  <si>
    <t>Odpadní trouby z Pz plechu, kruhové, D 100 mm</t>
  </si>
  <si>
    <t>764 45-4291.R00</t>
  </si>
  <si>
    <t>Montáž trub Pz odpadních kruhových</t>
  </si>
  <si>
    <t>764 35-9211.R00</t>
  </si>
  <si>
    <t>Kotlík z Pz plechu kónický pro trouby D do 100 mm</t>
  </si>
  <si>
    <t>764 35-4203.R00</t>
  </si>
  <si>
    <t>Maska hladká z Pz plechu ke žlabům, rš 330 mm</t>
  </si>
  <si>
    <t>764 35-8201.R00</t>
  </si>
  <si>
    <t>Háky pro Pz žlaby, rš 330 mm</t>
  </si>
  <si>
    <t>764 45-4293.R00</t>
  </si>
  <si>
    <t>Montáž kolena Pz kruhového</t>
  </si>
  <si>
    <t>SPEC. 115</t>
  </si>
  <si>
    <t>Dodání Pz kolen kruhových 45 st DN 100</t>
  </si>
  <si>
    <t>998 76-4101.R00</t>
  </si>
  <si>
    <t>Přesun hmot pro klempířské konstr., výšky do 6 m</t>
  </si>
  <si>
    <t>765</t>
  </si>
  <si>
    <t>Krytiny tvrdé</t>
  </si>
  <si>
    <t>765 33-2221.R00</t>
  </si>
  <si>
    <t>Krytina betonová KMB Beta Standard, ostatní</t>
  </si>
  <si>
    <t>765 33-2241.R00</t>
  </si>
  <si>
    <t>Hřeben KMB Beta Standard s větracím pásem</t>
  </si>
  <si>
    <t>765 33-2232.R00</t>
  </si>
  <si>
    <t>Krytina bet.KMB Beta Standard,štít.hrany,tašky okr</t>
  </si>
  <si>
    <t>4*2,25 = 9 m</t>
  </si>
  <si>
    <t>998 76-5101.R00</t>
  </si>
  <si>
    <t>Přesun hmot pro krytiny tvrdé, výšky do 6 m</t>
  </si>
  <si>
    <t>M21</t>
  </si>
  <si>
    <t>Elektromontáže</t>
  </si>
  <si>
    <t>210 20-0020.RAA</t>
  </si>
  <si>
    <t>Hromosvod pro provoz. objekt ČOV</t>
  </si>
  <si>
    <t>kompl</t>
  </si>
  <si>
    <t>210 10-0010.RAA</t>
  </si>
  <si>
    <t>Přípojka elektro v zemi pro rodinné domy ve volném terénu, kabel CYKY 4 x 16</t>
  </si>
  <si>
    <t>přípojka NN arozvod po ČOV : 42 m</t>
  </si>
  <si>
    <t>Geodetické práce - skutečné provedení</t>
  </si>
  <si>
    <t>Kompletační činnost zhotovitele</t>
  </si>
  <si>
    <t>Zařízení staveniště 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</si>
</sst>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"/>
    <numFmt numFmtId="165" formatCode="#,##0.00\ &quot;Kč&quot;"/>
    <numFmt numFmtId="166" formatCode="0.0"/>
    <numFmt numFmtId="167" formatCode="#,##0.00000"/>
  </numFmts>
  <fonts count="21" x14ac:knownFonts="1">
    <font>
      <sz val="10"/>
      <name val="Arial CE"/>
      <charset val="238"/>
    </font>
    <font>
      <b/>
      <sz val="14"/>
      <name val="Arial CE"/>
      <family val="2"/>
      <charset val="238"/>
    </font>
    <font>
      <b/>
      <i/>
      <sz val="12"/>
      <name val="Arial CE"/>
      <family val="2"/>
      <charset val="238"/>
    </font>
    <font>
      <b/>
      <i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</font>
    <font>
      <sz val="9"/>
      <name val="Arial CE"/>
      <family val="2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b/>
      <u/>
      <sz val="12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0"/>
      <name val="Arial CE"/>
      <family val="2"/>
      <charset val="238"/>
    </font>
    <font>
      <b/>
      <sz val="8"/>
      <name val="Arial CE"/>
      <family val="2"/>
      <charset val="238"/>
    </font>
    <font>
      <sz val="10"/>
      <color indexed="9"/>
      <name val="Arial CE"/>
      <family val="2"/>
      <charset val="238"/>
    </font>
    <font>
      <sz val="8"/>
      <color indexed="50"/>
      <name val="Arial CE"/>
      <family val="2"/>
      <charset val="238"/>
    </font>
    <font>
      <i/>
      <sz val="8"/>
      <name val="Arial CE"/>
      <family val="2"/>
      <charset val="238"/>
    </font>
    <font>
      <i/>
      <sz val="9"/>
      <name val="Arial CE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99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49" fontId="2" fillId="2" borderId="6" xfId="0" applyNumberFormat="1" applyFont="1" applyFill="1" applyBorder="1"/>
    <xf numFmtId="49" fontId="0" fillId="2" borderId="7" xfId="0" applyNumberFormat="1" applyFill="1" applyBorder="1"/>
    <xf numFmtId="0" fontId="3" fillId="2" borderId="0" xfId="0" applyFont="1" applyFill="1" applyBorder="1"/>
    <xf numFmtId="0" fontId="0" fillId="2" borderId="0" xfId="0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49" fontId="0" fillId="0" borderId="8" xfId="0" applyNumberFormat="1" applyBorder="1" applyAlignment="1">
      <alignment horizontal="left"/>
    </xf>
    <xf numFmtId="0" fontId="0" fillId="0" borderId="13" xfId="0" applyNumberFormat="1" applyBorder="1"/>
    <xf numFmtId="0" fontId="0" fillId="0" borderId="12" xfId="0" applyNumberFormat="1" applyBorder="1"/>
    <xf numFmtId="0" fontId="0" fillId="0" borderId="14" xfId="0" applyNumberFormat="1" applyBorder="1"/>
    <xf numFmtId="0" fontId="0" fillId="0" borderId="0" xfId="0" applyNumberFormat="1"/>
    <xf numFmtId="3" fontId="0" fillId="0" borderId="14" xfId="0" applyNumberFormat="1" applyBorder="1"/>
    <xf numFmtId="0" fontId="0" fillId="0" borderId="17" xfId="0" applyBorder="1"/>
    <xf numFmtId="0" fontId="0" fillId="0" borderId="15" xfId="0" applyBorder="1"/>
    <xf numFmtId="0" fontId="0" fillId="0" borderId="18" xfId="0" applyBorder="1"/>
    <xf numFmtId="0" fontId="0" fillId="0" borderId="19" xfId="0" applyBorder="1"/>
    <xf numFmtId="0" fontId="0" fillId="0" borderId="6" xfId="0" applyBorder="1"/>
    <xf numFmtId="0" fontId="0" fillId="0" borderId="0" xfId="0" applyBorder="1"/>
    <xf numFmtId="3" fontId="0" fillId="0" borderId="0" xfId="0" applyNumberFormat="1"/>
    <xf numFmtId="0" fontId="1" fillId="0" borderId="23" xfId="0" applyFont="1" applyBorder="1" applyAlignment="1">
      <alignment horizontal="centerContinuous" vertical="center"/>
    </xf>
    <xf numFmtId="0" fontId="6" fillId="0" borderId="24" xfId="0" applyFont="1" applyBorder="1" applyAlignment="1">
      <alignment horizontal="centerContinuous" vertical="center"/>
    </xf>
    <xf numFmtId="0" fontId="0" fillId="0" borderId="24" xfId="0" applyBorder="1" applyAlignment="1">
      <alignment horizontal="centerContinuous" vertical="center"/>
    </xf>
    <xf numFmtId="0" fontId="0" fillId="0" borderId="25" xfId="0" applyBorder="1" applyAlignment="1">
      <alignment horizontal="centerContinuous" vertical="center"/>
    </xf>
    <xf numFmtId="0" fontId="5" fillId="0" borderId="26" xfId="0" applyFont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Continuous"/>
    </xf>
    <xf numFmtId="0" fontId="5" fillId="0" borderId="27" xfId="0" applyFont="1" applyBorder="1" applyAlignment="1">
      <alignment horizontal="centerContinuous"/>
    </xf>
    <xf numFmtId="0" fontId="0" fillId="0" borderId="27" xfId="0" applyBorder="1" applyAlignment="1">
      <alignment horizontal="centerContinuous"/>
    </xf>
    <xf numFmtId="0" fontId="0" fillId="0" borderId="29" xfId="0" applyBorder="1"/>
    <xf numFmtId="0" fontId="0" fillId="0" borderId="21" xfId="0" applyBorder="1"/>
    <xf numFmtId="3" fontId="0" fillId="0" borderId="30" xfId="0" applyNumberFormat="1" applyBorder="1"/>
    <xf numFmtId="0" fontId="0" fillId="0" borderId="31" xfId="0" applyBorder="1"/>
    <xf numFmtId="3" fontId="0" fillId="0" borderId="32" xfId="0" applyNumberFormat="1" applyBorder="1"/>
    <xf numFmtId="0" fontId="0" fillId="0" borderId="33" xfId="0" applyBorder="1"/>
    <xf numFmtId="3" fontId="0" fillId="0" borderId="15" xfId="0" applyNumberFormat="1" applyBorder="1"/>
    <xf numFmtId="0" fontId="0" fillId="0" borderId="16" xfId="0" applyBorder="1"/>
    <xf numFmtId="0" fontId="0" fillId="0" borderId="34" xfId="0" applyBorder="1"/>
    <xf numFmtId="0" fontId="0" fillId="0" borderId="35" xfId="0" applyBorder="1"/>
    <xf numFmtId="0" fontId="7" fillId="0" borderId="17" xfId="0" applyFont="1" applyBorder="1"/>
    <xf numFmtId="3" fontId="0" fillId="0" borderId="36" xfId="0" applyNumberFormat="1" applyBorder="1"/>
    <xf numFmtId="0" fontId="0" fillId="0" borderId="37" xfId="0" applyBorder="1"/>
    <xf numFmtId="3" fontId="0" fillId="0" borderId="38" xfId="0" applyNumberFormat="1" applyBorder="1"/>
    <xf numFmtId="0" fontId="0" fillId="0" borderId="39" xfId="0" applyBorder="1"/>
    <xf numFmtId="0" fontId="0" fillId="0" borderId="0" xfId="0" applyBorder="1" applyAlignment="1">
      <alignment horizontal="right"/>
    </xf>
    <xf numFmtId="164" fontId="0" fillId="0" borderId="0" xfId="0" applyNumberFormat="1" applyBorder="1"/>
    <xf numFmtId="0" fontId="0" fillId="0" borderId="13" xfId="0" applyNumberFormat="1" applyBorder="1" applyAlignment="1">
      <alignment horizontal="right"/>
    </xf>
    <xf numFmtId="165" fontId="0" fillId="0" borderId="15" xfId="0" applyNumberFormat="1" applyBorder="1"/>
    <xf numFmtId="165" fontId="0" fillId="0" borderId="0" xfId="0" applyNumberFormat="1" applyBorder="1"/>
    <xf numFmtId="0" fontId="6" fillId="0" borderId="37" xfId="0" applyFont="1" applyFill="1" applyBorder="1"/>
    <xf numFmtId="0" fontId="6" fillId="0" borderId="38" xfId="0" applyFont="1" applyFill="1" applyBorder="1"/>
    <xf numFmtId="0" fontId="6" fillId="0" borderId="40" xfId="0" applyFont="1" applyFill="1" applyBorder="1"/>
    <xf numFmtId="165" fontId="6" fillId="0" borderId="38" xfId="0" applyNumberFormat="1" applyFont="1" applyFill="1" applyBorder="1"/>
    <xf numFmtId="0" fontId="6" fillId="0" borderId="41" xfId="0" applyFont="1" applyFill="1" applyBorder="1"/>
    <xf numFmtId="0" fontId="6" fillId="0" borderId="0" xfId="0" applyFont="1"/>
    <xf numFmtId="0" fontId="0" fillId="0" borderId="0" xfId="0" applyAlignment="1"/>
    <xf numFmtId="0" fontId="0" fillId="0" borderId="0" xfId="0" applyAlignment="1">
      <alignment vertical="justify"/>
    </xf>
    <xf numFmtId="0" fontId="3" fillId="0" borderId="44" xfId="1" applyFont="1" applyBorder="1"/>
    <xf numFmtId="0" fontId="9" fillId="0" borderId="44" xfId="1" applyBorder="1"/>
    <xf numFmtId="0" fontId="9" fillId="0" borderId="44" xfId="1" applyBorder="1" applyAlignment="1">
      <alignment horizontal="right"/>
    </xf>
    <xf numFmtId="0" fontId="9" fillId="0" borderId="44" xfId="1" applyFont="1" applyBorder="1"/>
    <xf numFmtId="0" fontId="0" fillId="0" borderId="44" xfId="0" applyNumberFormat="1" applyBorder="1" applyAlignment="1">
      <alignment horizontal="left"/>
    </xf>
    <xf numFmtId="0" fontId="0" fillId="0" borderId="45" xfId="0" applyNumberFormat="1" applyBorder="1"/>
    <xf numFmtId="0" fontId="3" fillId="0" borderId="48" xfId="1" applyFont="1" applyBorder="1"/>
    <xf numFmtId="0" fontId="9" fillId="0" borderId="48" xfId="1" applyBorder="1"/>
    <xf numFmtId="0" fontId="9" fillId="0" borderId="48" xfId="1" applyBorder="1" applyAlignment="1">
      <alignment horizontal="right"/>
    </xf>
    <xf numFmtId="49" fontId="1" fillId="0" borderId="0" xfId="0" applyNumberFormat="1" applyFont="1" applyAlignment="1">
      <alignment horizontal="centerContinuous"/>
    </xf>
    <xf numFmtId="49" fontId="5" fillId="0" borderId="26" xfId="0" applyNumberFormat="1" applyFont="1" applyFill="1" applyBorder="1"/>
    <xf numFmtId="0" fontId="5" fillId="0" borderId="27" xfId="0" applyFont="1" applyFill="1" applyBorder="1"/>
    <xf numFmtId="0" fontId="5" fillId="0" borderId="28" xfId="0" applyFont="1" applyFill="1" applyBorder="1"/>
    <xf numFmtId="0" fontId="5" fillId="0" borderId="50" xfId="0" applyFont="1" applyFill="1" applyBorder="1"/>
    <xf numFmtId="0" fontId="5" fillId="0" borderId="51" xfId="0" applyFont="1" applyFill="1" applyBorder="1"/>
    <xf numFmtId="0" fontId="5" fillId="0" borderId="52" xfId="0" applyFont="1" applyFill="1" applyBorder="1"/>
    <xf numFmtId="0" fontId="10" fillId="0" borderId="0" xfId="0" applyFont="1" applyFill="1" applyBorder="1"/>
    <xf numFmtId="0" fontId="0" fillId="0" borderId="0" xfId="0" applyFill="1" applyBorder="1"/>
    <xf numFmtId="3" fontId="7" fillId="0" borderId="9" xfId="0" applyNumberFormat="1" applyFont="1" applyFill="1" applyBorder="1"/>
    <xf numFmtId="0" fontId="5" fillId="0" borderId="26" xfId="0" applyFont="1" applyFill="1" applyBorder="1"/>
    <xf numFmtId="3" fontId="5" fillId="0" borderId="28" xfId="0" applyNumberFormat="1" applyFont="1" applyFill="1" applyBorder="1"/>
    <xf numFmtId="3" fontId="5" fillId="0" borderId="50" xfId="0" applyNumberFormat="1" applyFont="1" applyFill="1" applyBorder="1"/>
    <xf numFmtId="3" fontId="5" fillId="0" borderId="51" xfId="0" applyNumberFormat="1" applyFont="1" applyFill="1" applyBorder="1"/>
    <xf numFmtId="3" fontId="5" fillId="0" borderId="52" xfId="0" applyNumberFormat="1" applyFont="1" applyFill="1" applyBorder="1"/>
    <xf numFmtId="0" fontId="5" fillId="0" borderId="0" xfId="0" applyFont="1"/>
    <xf numFmtId="0" fontId="1" fillId="0" borderId="0" xfId="0" applyFont="1" applyFill="1" applyAlignment="1">
      <alignment horizontal="centerContinuous"/>
    </xf>
    <xf numFmtId="3" fontId="1" fillId="0" borderId="0" xfId="0" applyNumberFormat="1" applyFont="1" applyFill="1" applyAlignment="1">
      <alignment horizontal="centerContinuous"/>
    </xf>
    <xf numFmtId="0" fontId="0" fillId="0" borderId="0" xfId="0" applyFill="1"/>
    <xf numFmtId="0" fontId="11" fillId="0" borderId="31" xfId="0" applyFont="1" applyFill="1" applyBorder="1"/>
    <xf numFmtId="0" fontId="11" fillId="0" borderId="32" xfId="0" applyFont="1" applyFill="1" applyBorder="1"/>
    <xf numFmtId="0" fontId="0" fillId="0" borderId="55" xfId="0" applyFill="1" applyBorder="1"/>
    <xf numFmtId="0" fontId="11" fillId="0" borderId="56" xfId="0" applyFont="1" applyFill="1" applyBorder="1" applyAlignment="1">
      <alignment horizontal="right"/>
    </xf>
    <xf numFmtId="0" fontId="11" fillId="0" borderId="32" xfId="0" applyFont="1" applyFill="1" applyBorder="1" applyAlignment="1">
      <alignment horizontal="right"/>
    </xf>
    <xf numFmtId="0" fontId="11" fillId="0" borderId="33" xfId="0" applyFont="1" applyFill="1" applyBorder="1" applyAlignment="1">
      <alignment horizontal="center"/>
    </xf>
    <xf numFmtId="4" fontId="12" fillId="0" borderId="32" xfId="0" applyNumberFormat="1" applyFont="1" applyFill="1" applyBorder="1" applyAlignment="1">
      <alignment horizontal="right"/>
    </xf>
    <xf numFmtId="4" fontId="12" fillId="0" borderId="55" xfId="0" applyNumberFormat="1" applyFont="1" applyFill="1" applyBorder="1" applyAlignment="1">
      <alignment horizontal="right"/>
    </xf>
    <xf numFmtId="0" fontId="7" fillId="0" borderId="35" xfId="0" applyFont="1" applyFill="1" applyBorder="1"/>
    <xf numFmtId="0" fontId="7" fillId="0" borderId="21" xfId="0" applyFont="1" applyFill="1" applyBorder="1"/>
    <xf numFmtId="0" fontId="7" fillId="0" borderId="22" xfId="0" applyFont="1" applyFill="1" applyBorder="1"/>
    <xf numFmtId="3" fontId="7" fillId="0" borderId="34" xfId="0" applyNumberFormat="1" applyFont="1" applyFill="1" applyBorder="1" applyAlignment="1">
      <alignment horizontal="right"/>
    </xf>
    <xf numFmtId="166" fontId="7" fillId="0" borderId="57" xfId="0" applyNumberFormat="1" applyFont="1" applyFill="1" applyBorder="1" applyAlignment="1">
      <alignment horizontal="right"/>
    </xf>
    <xf numFmtId="3" fontId="7" fillId="0" borderId="58" xfId="0" applyNumberFormat="1" applyFont="1" applyFill="1" applyBorder="1" applyAlignment="1">
      <alignment horizontal="right"/>
    </xf>
    <xf numFmtId="4" fontId="7" fillId="0" borderId="21" xfId="0" applyNumberFormat="1" applyFont="1" applyFill="1" applyBorder="1" applyAlignment="1">
      <alignment horizontal="right"/>
    </xf>
    <xf numFmtId="3" fontId="7" fillId="0" borderId="22" xfId="0" applyNumberFormat="1" applyFont="1" applyFill="1" applyBorder="1" applyAlignment="1">
      <alignment horizontal="right"/>
    </xf>
    <xf numFmtId="0" fontId="0" fillId="0" borderId="37" xfId="0" applyFill="1" applyBorder="1"/>
    <xf numFmtId="0" fontId="5" fillId="0" borderId="38" xfId="0" applyFont="1" applyFill="1" applyBorder="1"/>
    <xf numFmtId="0" fontId="0" fillId="0" borderId="38" xfId="0" applyFill="1" applyBorder="1"/>
    <xf numFmtId="4" fontId="0" fillId="0" borderId="59" xfId="0" applyNumberFormat="1" applyFill="1" applyBorder="1"/>
    <xf numFmtId="4" fontId="0" fillId="0" borderId="37" xfId="0" applyNumberFormat="1" applyFill="1" applyBorder="1"/>
    <xf numFmtId="4" fontId="0" fillId="0" borderId="38" xfId="0" applyNumberFormat="1" applyFill="1" applyBorder="1"/>
    <xf numFmtId="3" fontId="10" fillId="0" borderId="0" xfId="0" applyNumberFormat="1" applyFont="1"/>
    <xf numFmtId="4" fontId="10" fillId="0" borderId="0" xfId="0" applyNumberFormat="1" applyFont="1"/>
    <xf numFmtId="4" fontId="0" fillId="0" borderId="0" xfId="0" applyNumberFormat="1"/>
    <xf numFmtId="0" fontId="9" fillId="0" borderId="0" xfId="1"/>
    <xf numFmtId="0" fontId="14" fillId="0" borderId="0" xfId="1" applyFont="1" applyAlignment="1">
      <alignment horizontal="centerContinuous"/>
    </xf>
    <xf numFmtId="0" fontId="15" fillId="0" borderId="0" xfId="1" applyFont="1" applyAlignment="1">
      <alignment horizontal="centerContinuous"/>
    </xf>
    <xf numFmtId="0" fontId="15" fillId="0" borderId="0" xfId="1" applyFont="1" applyAlignment="1">
      <alignment horizontal="right"/>
    </xf>
    <xf numFmtId="0" fontId="9" fillId="0" borderId="44" xfId="1" applyFont="1" applyBorder="1" applyAlignment="1">
      <alignment horizontal="center"/>
    </xf>
    <xf numFmtId="0" fontId="9" fillId="0" borderId="44" xfId="1" applyBorder="1" applyAlignment="1">
      <alignment horizontal="left"/>
    </xf>
    <xf numFmtId="0" fontId="9" fillId="0" borderId="45" xfId="1" applyBorder="1"/>
    <xf numFmtId="0" fontId="10" fillId="0" borderId="0" xfId="1" applyFont="1" applyFill="1"/>
    <xf numFmtId="0" fontId="9" fillId="0" borderId="0" xfId="1" applyFont="1" applyFill="1"/>
    <xf numFmtId="0" fontId="9" fillId="0" borderId="0" xfId="1" applyFill="1"/>
    <xf numFmtId="0" fontId="9" fillId="0" borderId="0" xfId="1" applyFill="1" applyAlignment="1">
      <alignment horizontal="right"/>
    </xf>
    <xf numFmtId="0" fontId="9" fillId="0" borderId="0" xfId="1" applyFill="1" applyAlignment="1"/>
    <xf numFmtId="49" fontId="4" fillId="0" borderId="57" xfId="1" applyNumberFormat="1" applyFont="1" applyFill="1" applyBorder="1"/>
    <xf numFmtId="0" fontId="4" fillId="0" borderId="16" xfId="1" applyFont="1" applyFill="1" applyBorder="1" applyAlignment="1">
      <alignment horizontal="center"/>
    </xf>
    <xf numFmtId="0" fontId="4" fillId="0" borderId="16" xfId="1" applyNumberFormat="1" applyFont="1" applyFill="1" applyBorder="1" applyAlignment="1">
      <alignment horizontal="center"/>
    </xf>
    <xf numFmtId="0" fontId="4" fillId="0" borderId="57" xfId="1" applyFont="1" applyFill="1" applyBorder="1" applyAlignment="1">
      <alignment horizontal="center"/>
    </xf>
    <xf numFmtId="0" fontId="16" fillId="0" borderId="57" xfId="1" applyFont="1" applyFill="1" applyBorder="1"/>
    <xf numFmtId="0" fontId="5" fillId="0" borderId="53" xfId="1" applyFont="1" applyFill="1" applyBorder="1" applyAlignment="1">
      <alignment horizontal="center"/>
    </xf>
    <xf numFmtId="49" fontId="5" fillId="0" borderId="53" xfId="1" applyNumberFormat="1" applyFont="1" applyFill="1" applyBorder="1" applyAlignment="1">
      <alignment horizontal="left"/>
    </xf>
    <xf numFmtId="0" fontId="5" fillId="0" borderId="53" xfId="1" applyFont="1" applyFill="1" applyBorder="1"/>
    <xf numFmtId="0" fontId="9" fillId="0" borderId="53" xfId="1" applyFill="1" applyBorder="1" applyAlignment="1">
      <alignment horizontal="center"/>
    </xf>
    <xf numFmtId="0" fontId="9" fillId="0" borderId="53" xfId="1" applyNumberFormat="1" applyFill="1" applyBorder="1" applyAlignment="1">
      <alignment horizontal="right"/>
    </xf>
    <xf numFmtId="0" fontId="9" fillId="0" borderId="53" xfId="1" applyNumberFormat="1" applyFill="1" applyBorder="1"/>
    <xf numFmtId="0" fontId="8" fillId="0" borderId="60" xfId="1" applyNumberFormat="1" applyFont="1" applyFill="1" applyBorder="1"/>
    <xf numFmtId="0" fontId="17" fillId="0" borderId="0" xfId="1" applyFont="1"/>
    <xf numFmtId="0" fontId="7" fillId="0" borderId="53" xfId="1" applyFont="1" applyFill="1" applyBorder="1" applyAlignment="1">
      <alignment horizontal="center"/>
    </xf>
    <xf numFmtId="49" fontId="7" fillId="0" borderId="53" xfId="1" applyNumberFormat="1" applyFont="1" applyFill="1" applyBorder="1" applyAlignment="1">
      <alignment horizontal="left"/>
    </xf>
    <xf numFmtId="0" fontId="7" fillId="0" borderId="53" xfId="1" applyFont="1" applyFill="1" applyBorder="1" applyAlignment="1">
      <alignment wrapText="1"/>
    </xf>
    <xf numFmtId="49" fontId="7" fillId="0" borderId="53" xfId="1" applyNumberFormat="1" applyFont="1" applyFill="1" applyBorder="1" applyAlignment="1">
      <alignment horizontal="center" shrinkToFit="1"/>
    </xf>
    <xf numFmtId="4" fontId="7" fillId="0" borderId="53" xfId="1" applyNumberFormat="1" applyFont="1" applyFill="1" applyBorder="1" applyAlignment="1">
      <alignment horizontal="right"/>
    </xf>
    <xf numFmtId="4" fontId="7" fillId="0" borderId="53" xfId="1" applyNumberFormat="1" applyFont="1" applyFill="1" applyBorder="1"/>
    <xf numFmtId="167" fontId="7" fillId="0" borderId="53" xfId="1" applyNumberFormat="1" applyFont="1" applyFill="1" applyBorder="1"/>
    <xf numFmtId="0" fontId="10" fillId="0" borderId="53" xfId="1" applyFont="1" applyFill="1" applyBorder="1" applyAlignment="1">
      <alignment horizontal="center"/>
    </xf>
    <xf numFmtId="49" fontId="10" fillId="0" borderId="53" xfId="1" applyNumberFormat="1" applyFont="1" applyFill="1" applyBorder="1" applyAlignment="1">
      <alignment horizontal="left"/>
    </xf>
    <xf numFmtId="0" fontId="8" fillId="0" borderId="53" xfId="1" applyFont="1" applyFill="1" applyBorder="1"/>
    <xf numFmtId="0" fontId="9" fillId="0" borderId="61" xfId="1" applyFill="1" applyBorder="1" applyAlignment="1">
      <alignment horizontal="center"/>
    </xf>
    <xf numFmtId="49" fontId="3" fillId="0" borderId="61" xfId="1" applyNumberFormat="1" applyFont="1" applyFill="1" applyBorder="1" applyAlignment="1">
      <alignment horizontal="left"/>
    </xf>
    <xf numFmtId="0" fontId="3" fillId="0" borderId="61" xfId="1" applyFont="1" applyFill="1" applyBorder="1"/>
    <xf numFmtId="4" fontId="9" fillId="0" borderId="61" xfId="1" applyNumberFormat="1" applyFill="1" applyBorder="1" applyAlignment="1">
      <alignment horizontal="right"/>
    </xf>
    <xf numFmtId="4" fontId="5" fillId="0" borderId="61" xfId="1" applyNumberFormat="1" applyFont="1" applyFill="1" applyBorder="1"/>
    <xf numFmtId="0" fontId="5" fillId="0" borderId="61" xfId="1" applyFont="1" applyFill="1" applyBorder="1"/>
    <xf numFmtId="167" fontId="5" fillId="0" borderId="61" xfId="1" applyNumberFormat="1" applyFont="1" applyFill="1" applyBorder="1"/>
    <xf numFmtId="3" fontId="9" fillId="0" borderId="0" xfId="1" applyNumberFormat="1"/>
    <xf numFmtId="0" fontId="9" fillId="0" borderId="0" xfId="1" applyBorder="1"/>
    <xf numFmtId="0" fontId="19" fillId="0" borderId="0" xfId="1" applyFont="1" applyAlignment="1"/>
    <xf numFmtId="0" fontId="9" fillId="0" borderId="0" xfId="1" applyAlignment="1">
      <alignment horizontal="right"/>
    </xf>
    <xf numFmtId="0" fontId="20" fillId="0" borderId="0" xfId="1" applyFont="1" applyBorder="1"/>
    <xf numFmtId="3" fontId="20" fillId="0" borderId="0" xfId="1" applyNumberFormat="1" applyFont="1" applyBorder="1" applyAlignment="1">
      <alignment horizontal="right"/>
    </xf>
    <xf numFmtId="4" fontId="20" fillId="0" borderId="0" xfId="1" applyNumberFormat="1" applyFont="1" applyBorder="1"/>
    <xf numFmtId="0" fontId="19" fillId="0" borderId="0" xfId="1" applyFont="1" applyBorder="1" applyAlignment="1"/>
    <xf numFmtId="0" fontId="9" fillId="0" borderId="0" xfId="1" applyBorder="1" applyAlignment="1">
      <alignment horizontal="right"/>
    </xf>
    <xf numFmtId="49" fontId="10" fillId="0" borderId="6" xfId="0" applyNumberFormat="1" applyFont="1" applyFill="1" applyBorder="1"/>
    <xf numFmtId="3" fontId="7" fillId="0" borderId="7" xfId="0" applyNumberFormat="1" applyFont="1" applyFill="1" applyBorder="1"/>
    <xf numFmtId="3" fontId="7" fillId="0" borderId="53" xfId="0" applyNumberFormat="1" applyFont="1" applyFill="1" applyBorder="1"/>
    <xf numFmtId="3" fontId="7" fillId="0" borderId="54" xfId="0" applyNumberFormat="1" applyFont="1" applyFill="1" applyBorder="1"/>
    <xf numFmtId="0" fontId="0" fillId="0" borderId="0" xfId="0" applyAlignment="1">
      <alignment horizontal="left" wrapText="1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8" fillId="0" borderId="0" xfId="0" applyFont="1" applyAlignment="1">
      <alignment horizontal="left" vertical="top" wrapText="1"/>
    </xf>
    <xf numFmtId="0" fontId="9" fillId="0" borderId="42" xfId="1" applyFont="1" applyBorder="1" applyAlignment="1">
      <alignment horizontal="center"/>
    </xf>
    <xf numFmtId="0" fontId="9" fillId="0" borderId="43" xfId="1" applyFont="1" applyBorder="1" applyAlignment="1">
      <alignment horizontal="center"/>
    </xf>
    <xf numFmtId="0" fontId="9" fillId="0" borderId="46" xfId="1" applyFont="1" applyBorder="1" applyAlignment="1">
      <alignment horizontal="center"/>
    </xf>
    <xf numFmtId="0" fontId="9" fillId="0" borderId="47" xfId="1" applyFont="1" applyBorder="1" applyAlignment="1">
      <alignment horizontal="center"/>
    </xf>
    <xf numFmtId="0" fontId="9" fillId="0" borderId="48" xfId="1" applyFont="1" applyBorder="1" applyAlignment="1">
      <alignment horizontal="left" shrinkToFit="1"/>
    </xf>
    <xf numFmtId="0" fontId="9" fillId="0" borderId="49" xfId="1" applyFont="1" applyBorder="1" applyAlignment="1">
      <alignment horizontal="left" shrinkToFit="1"/>
    </xf>
    <xf numFmtId="3" fontId="5" fillId="0" borderId="38" xfId="0" applyNumberFormat="1" applyFont="1" applyFill="1" applyBorder="1" applyAlignment="1">
      <alignment horizontal="right"/>
    </xf>
    <xf numFmtId="3" fontId="5" fillId="0" borderId="59" xfId="0" applyNumberFormat="1" applyFont="1" applyFill="1" applyBorder="1" applyAlignment="1">
      <alignment horizontal="right"/>
    </xf>
    <xf numFmtId="0" fontId="18" fillId="0" borderId="8" xfId="1" applyFont="1" applyFill="1" applyBorder="1" applyAlignment="1">
      <alignment horizontal="left" wrapText="1" indent="1"/>
    </xf>
    <xf numFmtId="0" fontId="18" fillId="0" borderId="0" xfId="1" applyFont="1" applyFill="1" applyBorder="1" applyAlignment="1">
      <alignment horizontal="left" wrapText="1" indent="1"/>
    </xf>
    <xf numFmtId="0" fontId="18" fillId="0" borderId="7" xfId="1" applyFont="1" applyFill="1" applyBorder="1" applyAlignment="1">
      <alignment horizontal="left" wrapText="1" indent="1"/>
    </xf>
    <xf numFmtId="0" fontId="13" fillId="0" borderId="0" xfId="1" applyFont="1" applyAlignment="1">
      <alignment horizontal="center"/>
    </xf>
    <xf numFmtId="49" fontId="9" fillId="0" borderId="46" xfId="1" applyNumberFormat="1" applyFont="1" applyBorder="1" applyAlignment="1">
      <alignment horizontal="center"/>
    </xf>
    <xf numFmtId="0" fontId="9" fillId="0" borderId="48" xfId="1" applyBorder="1" applyAlignment="1">
      <alignment horizontal="left" shrinkToFit="1"/>
    </xf>
    <xf numFmtId="0" fontId="9" fillId="0" borderId="49" xfId="1" applyBorder="1" applyAlignment="1">
      <alignment horizontal="left" shrinkToFit="1"/>
    </xf>
  </cellXfs>
  <cellStyles count="2">
    <cellStyle name="Normální" xfId="0" builtinId="0"/>
    <cellStyle name="normální_POL.XLS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BE55"/>
  <sheetViews>
    <sheetView view="pageBreakPreview" topLeftCell="D22" zoomScale="60" zoomScaleNormal="100" workbookViewId="0">
      <selection activeCell="F35" sqref="F35"/>
    </sheetView>
  </sheetViews>
  <sheetFormatPr defaultRowHeight="12.75" x14ac:dyDescent="0.2"/>
  <cols>
    <col min="1" max="1" width="2" customWidth="1"/>
    <col min="2" max="2" width="15" customWidth="1"/>
    <col min="3" max="3" width="15.85546875" customWidth="1"/>
    <col min="4" max="4" width="14.5703125" customWidth="1"/>
    <col min="5" max="5" width="12.28515625" customWidth="1"/>
    <col min="6" max="6" width="21.85546875" customWidth="1"/>
    <col min="7" max="7" width="14.140625" customWidth="1"/>
  </cols>
  <sheetData>
    <row r="1" spans="1:57" ht="21.75" customHeight="1" x14ac:dyDescent="0.25">
      <c r="A1" s="1" t="s">
        <v>0</v>
      </c>
      <c r="B1" s="2"/>
      <c r="C1" s="2"/>
      <c r="D1" s="2"/>
      <c r="E1" s="2"/>
      <c r="F1" s="2"/>
      <c r="G1" s="2"/>
    </row>
    <row r="2" spans="1:57" ht="15" customHeight="1" thickBot="1" x14ac:dyDescent="0.25"/>
    <row r="3" spans="1:57" ht="12.95" customHeight="1" x14ac:dyDescent="0.2">
      <c r="A3" s="3" t="s">
        <v>1</v>
      </c>
      <c r="B3" s="4"/>
      <c r="C3" s="5" t="s">
        <v>2</v>
      </c>
      <c r="D3" s="5"/>
      <c r="E3" s="5"/>
      <c r="F3" s="6" t="s">
        <v>3</v>
      </c>
      <c r="G3" s="7"/>
    </row>
    <row r="4" spans="1:57" ht="12.95" customHeight="1" x14ac:dyDescent="0.2">
      <c r="A4" s="8"/>
      <c r="B4" s="9"/>
      <c r="C4" s="10"/>
      <c r="D4" s="11"/>
      <c r="E4" s="11"/>
      <c r="F4" s="12"/>
      <c r="G4" s="13"/>
    </row>
    <row r="5" spans="1:57" ht="12.95" customHeight="1" x14ac:dyDescent="0.2">
      <c r="A5" s="14" t="s">
        <v>5</v>
      </c>
      <c r="B5" s="15"/>
      <c r="C5" s="16" t="s">
        <v>6</v>
      </c>
      <c r="D5" s="16"/>
      <c r="E5" s="16"/>
      <c r="F5" s="17" t="s">
        <v>7</v>
      </c>
      <c r="G5" s="18"/>
    </row>
    <row r="6" spans="1:57" ht="12.95" customHeight="1" x14ac:dyDescent="0.2">
      <c r="A6" s="8"/>
      <c r="B6" s="9"/>
      <c r="C6" s="10" t="s">
        <v>74</v>
      </c>
      <c r="D6" s="11"/>
      <c r="E6" s="11"/>
      <c r="F6" s="19"/>
      <c r="G6" s="13"/>
    </row>
    <row r="7" spans="1:57" x14ac:dyDescent="0.2">
      <c r="A7" s="14" t="s">
        <v>8</v>
      </c>
      <c r="B7" s="16"/>
      <c r="C7" s="178"/>
      <c r="D7" s="179"/>
      <c r="E7" s="20" t="s">
        <v>9</v>
      </c>
      <c r="F7" s="21"/>
      <c r="G7" s="22">
        <v>0</v>
      </c>
      <c r="H7" s="23"/>
      <c r="I7" s="23"/>
    </row>
    <row r="8" spans="1:57" x14ac:dyDescent="0.2">
      <c r="A8" s="14" t="s">
        <v>10</v>
      </c>
      <c r="B8" s="16"/>
      <c r="C8" s="178"/>
      <c r="D8" s="179"/>
      <c r="E8" s="17" t="s">
        <v>11</v>
      </c>
      <c r="F8" s="16"/>
      <c r="G8" s="24">
        <f>IF(PocetMJ=0,,ROUND((F30+F32)/PocetMJ,1))</f>
        <v>0</v>
      </c>
    </row>
    <row r="9" spans="1:57" x14ac:dyDescent="0.2">
      <c r="A9" s="25" t="s">
        <v>12</v>
      </c>
      <c r="B9" s="26"/>
      <c r="C9" s="26"/>
      <c r="D9" s="26"/>
      <c r="E9" s="27" t="s">
        <v>13</v>
      </c>
      <c r="F9" s="26"/>
      <c r="G9" s="28"/>
    </row>
    <row r="10" spans="1:57" x14ac:dyDescent="0.2">
      <c r="A10" s="29" t="s">
        <v>14</v>
      </c>
      <c r="B10" s="30"/>
      <c r="C10" s="30"/>
      <c r="D10" s="30"/>
      <c r="E10" s="12" t="s">
        <v>15</v>
      </c>
      <c r="F10" s="30"/>
      <c r="G10" s="13"/>
      <c r="BA10" s="31"/>
      <c r="BB10" s="31"/>
      <c r="BC10" s="31"/>
      <c r="BD10" s="31"/>
      <c r="BE10" s="31"/>
    </row>
    <row r="11" spans="1:57" x14ac:dyDescent="0.2">
      <c r="A11" s="29"/>
      <c r="B11" s="30"/>
      <c r="C11" s="30"/>
      <c r="D11" s="30"/>
      <c r="E11" s="180"/>
      <c r="F11" s="181"/>
      <c r="G11" s="182"/>
    </row>
    <row r="12" spans="1:57" ht="28.5" customHeight="1" thickBot="1" x14ac:dyDescent="0.25">
      <c r="A12" s="32" t="s">
        <v>16</v>
      </c>
      <c r="B12" s="33"/>
      <c r="C12" s="33"/>
      <c r="D12" s="33"/>
      <c r="E12" s="34"/>
      <c r="F12" s="34"/>
      <c r="G12" s="35"/>
    </row>
    <row r="13" spans="1:57" ht="17.25" customHeight="1" thickBot="1" x14ac:dyDescent="0.25">
      <c r="A13" s="36" t="s">
        <v>17</v>
      </c>
      <c r="B13" s="37"/>
      <c r="C13" s="38"/>
      <c r="D13" s="39" t="s">
        <v>18</v>
      </c>
      <c r="E13" s="40"/>
      <c r="F13" s="40"/>
      <c r="G13" s="38"/>
    </row>
    <row r="14" spans="1:57" ht="15.95" customHeight="1" x14ac:dyDescent="0.2">
      <c r="A14" s="41"/>
      <c r="B14" s="42" t="s">
        <v>19</v>
      </c>
      <c r="C14" s="43">
        <f>Dodavka</f>
        <v>0</v>
      </c>
      <c r="D14" s="44">
        <f>Rekapitulace!A28</f>
        <v>0</v>
      </c>
      <c r="E14" s="45"/>
      <c r="F14" s="46"/>
      <c r="G14" s="43">
        <f>Rekapitulace!I28</f>
        <v>0</v>
      </c>
    </row>
    <row r="15" spans="1:57" ht="15.95" customHeight="1" x14ac:dyDescent="0.2">
      <c r="A15" s="41" t="s">
        <v>20</v>
      </c>
      <c r="B15" s="42" t="s">
        <v>21</v>
      </c>
      <c r="C15" s="43">
        <f>Mont</f>
        <v>47532</v>
      </c>
      <c r="D15" s="25" t="str">
        <f>Rekapitulace!A29</f>
        <v>Geodetické práce - skutečné provedení</v>
      </c>
      <c r="E15" s="47"/>
      <c r="F15" s="48"/>
      <c r="G15" s="43">
        <f>Rekapitulace!I29</f>
        <v>71967.536074999996</v>
      </c>
    </row>
    <row r="16" spans="1:57" ht="15.95" customHeight="1" x14ac:dyDescent="0.2">
      <c r="A16" s="41" t="s">
        <v>22</v>
      </c>
      <c r="B16" s="42" t="s">
        <v>23</v>
      </c>
      <c r="C16" s="43">
        <f>HSV</f>
        <v>2755182.4870000002</v>
      </c>
      <c r="D16" s="25" t="str">
        <f>Rekapitulace!A30</f>
        <v>Kompletační činnost zhotovitele</v>
      </c>
      <c r="E16" s="47"/>
      <c r="F16" s="48"/>
      <c r="G16" s="43">
        <f>Rekapitulace!I30</f>
        <v>8636.1043289999998</v>
      </c>
    </row>
    <row r="17" spans="1:7" ht="15.95" customHeight="1" x14ac:dyDescent="0.2">
      <c r="A17" s="49" t="s">
        <v>24</v>
      </c>
      <c r="B17" s="42" t="s">
        <v>25</v>
      </c>
      <c r="C17" s="43">
        <f>PSV</f>
        <v>123518.95600000001</v>
      </c>
      <c r="D17" s="25" t="str">
        <f>Rekapitulace!A31</f>
        <v>Zařízení staveniště 3%</v>
      </c>
      <c r="E17" s="47"/>
      <c r="F17" s="48"/>
      <c r="G17" s="43">
        <f>Rekapitulace!I31</f>
        <v>86361.043290000001</v>
      </c>
    </row>
    <row r="18" spans="1:7" ht="15.95" customHeight="1" x14ac:dyDescent="0.2">
      <c r="A18" s="50" t="s">
        <v>26</v>
      </c>
      <c r="B18" s="42"/>
      <c r="C18" s="43">
        <f>SUM(C14:C17)</f>
        <v>2926233.443</v>
      </c>
      <c r="D18" s="51"/>
      <c r="E18" s="47"/>
      <c r="F18" s="48"/>
      <c r="G18" s="43"/>
    </row>
    <row r="19" spans="1:7" ht="15.95" customHeight="1" x14ac:dyDescent="0.2">
      <c r="A19" s="50"/>
      <c r="B19" s="42"/>
      <c r="C19" s="43"/>
      <c r="D19" s="25"/>
      <c r="E19" s="47"/>
      <c r="F19" s="48"/>
      <c r="G19" s="43"/>
    </row>
    <row r="20" spans="1:7" ht="15.95" customHeight="1" x14ac:dyDescent="0.2">
      <c r="A20" s="50" t="s">
        <v>27</v>
      </c>
      <c r="B20" s="42"/>
      <c r="C20" s="43">
        <f>HZS</f>
        <v>0</v>
      </c>
      <c r="D20" s="25"/>
      <c r="E20" s="47"/>
      <c r="F20" s="48"/>
      <c r="G20" s="43"/>
    </row>
    <row r="21" spans="1:7" ht="15.95" customHeight="1" x14ac:dyDescent="0.2">
      <c r="A21" s="29" t="s">
        <v>28</v>
      </c>
      <c r="B21" s="30"/>
      <c r="C21" s="43">
        <f>C18+C20</f>
        <v>2926233.443</v>
      </c>
      <c r="D21" s="25" t="s">
        <v>29</v>
      </c>
      <c r="E21" s="47"/>
      <c r="F21" s="48"/>
      <c r="G21" s="43">
        <f>G22-SUM(G14:G20)</f>
        <v>0</v>
      </c>
    </row>
    <row r="22" spans="1:7" ht="15.95" customHeight="1" thickBot="1" x14ac:dyDescent="0.25">
      <c r="A22" s="25" t="s">
        <v>30</v>
      </c>
      <c r="B22" s="26"/>
      <c r="C22" s="52">
        <f>C21+G22</f>
        <v>3093198.1266939999</v>
      </c>
      <c r="D22" s="53" t="s">
        <v>31</v>
      </c>
      <c r="E22" s="54"/>
      <c r="F22" s="55"/>
      <c r="G22" s="43">
        <f>VRN</f>
        <v>166964.68369400001</v>
      </c>
    </row>
    <row r="23" spans="1:7" x14ac:dyDescent="0.2">
      <c r="A23" s="3" t="s">
        <v>32</v>
      </c>
      <c r="B23" s="5"/>
      <c r="C23" s="6" t="s">
        <v>33</v>
      </c>
      <c r="D23" s="5"/>
      <c r="E23" s="6" t="s">
        <v>34</v>
      </c>
      <c r="F23" s="5"/>
      <c r="G23" s="7"/>
    </row>
    <row r="24" spans="1:7" x14ac:dyDescent="0.2">
      <c r="A24" s="14"/>
      <c r="B24" s="16"/>
      <c r="C24" s="17" t="s">
        <v>35</v>
      </c>
      <c r="D24" s="16"/>
      <c r="E24" s="17" t="s">
        <v>35</v>
      </c>
      <c r="F24" s="16"/>
      <c r="G24" s="18"/>
    </row>
    <row r="25" spans="1:7" x14ac:dyDescent="0.2">
      <c r="A25" s="29" t="s">
        <v>36</v>
      </c>
      <c r="B25" s="56"/>
      <c r="C25" s="12" t="s">
        <v>36</v>
      </c>
      <c r="D25" s="30"/>
      <c r="E25" s="12" t="s">
        <v>36</v>
      </c>
      <c r="F25" s="30"/>
      <c r="G25" s="13"/>
    </row>
    <row r="26" spans="1:7" x14ac:dyDescent="0.2">
      <c r="A26" s="29"/>
      <c r="B26" s="57"/>
      <c r="C26" s="12" t="s">
        <v>37</v>
      </c>
      <c r="D26" s="30"/>
      <c r="E26" s="12" t="s">
        <v>38</v>
      </c>
      <c r="F26" s="30"/>
      <c r="G26" s="13"/>
    </row>
    <row r="27" spans="1:7" x14ac:dyDescent="0.2">
      <c r="A27" s="29"/>
      <c r="B27" s="30"/>
      <c r="C27" s="12"/>
      <c r="D27" s="30"/>
      <c r="E27" s="12"/>
      <c r="F27" s="30"/>
      <c r="G27" s="13"/>
    </row>
    <row r="28" spans="1:7" ht="97.5" customHeight="1" x14ac:dyDescent="0.2">
      <c r="A28" s="29"/>
      <c r="B28" s="30"/>
      <c r="C28" s="12"/>
      <c r="D28" s="30"/>
      <c r="E28" s="12"/>
      <c r="F28" s="30"/>
      <c r="G28" s="13"/>
    </row>
    <row r="29" spans="1:7" x14ac:dyDescent="0.2">
      <c r="A29" s="14" t="s">
        <v>39</v>
      </c>
      <c r="B29" s="16"/>
      <c r="C29" s="58">
        <v>0</v>
      </c>
      <c r="D29" s="16" t="s">
        <v>40</v>
      </c>
      <c r="E29" s="17"/>
      <c r="F29" s="59">
        <v>0</v>
      </c>
      <c r="G29" s="18"/>
    </row>
    <row r="30" spans="1:7" x14ac:dyDescent="0.2">
      <c r="A30" s="14" t="s">
        <v>39</v>
      </c>
      <c r="B30" s="16"/>
      <c r="C30" s="58">
        <v>15</v>
      </c>
      <c r="D30" s="16" t="s">
        <v>40</v>
      </c>
      <c r="E30" s="17"/>
      <c r="F30" s="59">
        <v>0</v>
      </c>
      <c r="G30" s="18"/>
    </row>
    <row r="31" spans="1:7" x14ac:dyDescent="0.2">
      <c r="A31" s="14" t="s">
        <v>41</v>
      </c>
      <c r="B31" s="16"/>
      <c r="C31" s="58">
        <v>15</v>
      </c>
      <c r="D31" s="16" t="s">
        <v>40</v>
      </c>
      <c r="E31" s="17"/>
      <c r="F31" s="60">
        <f>ROUND(PRODUCT(F30,C31/100),0)</f>
        <v>0</v>
      </c>
      <c r="G31" s="28"/>
    </row>
    <row r="32" spans="1:7" x14ac:dyDescent="0.2">
      <c r="A32" s="14" t="s">
        <v>39</v>
      </c>
      <c r="B32" s="16"/>
      <c r="C32" s="58">
        <v>21</v>
      </c>
      <c r="D32" s="16" t="s">
        <v>40</v>
      </c>
      <c r="E32" s="17"/>
      <c r="F32" s="59">
        <f>C22</f>
        <v>3093198.1266939999</v>
      </c>
      <c r="G32" s="18"/>
    </row>
    <row r="33" spans="1:8" x14ac:dyDescent="0.2">
      <c r="A33" s="14" t="s">
        <v>41</v>
      </c>
      <c r="B33" s="16"/>
      <c r="C33" s="58">
        <v>21</v>
      </c>
      <c r="D33" s="16" t="s">
        <v>40</v>
      </c>
      <c r="E33" s="17"/>
      <c r="F33" s="60">
        <f>ROUND(PRODUCT(F32,C33/100),2)</f>
        <v>649571.61</v>
      </c>
      <c r="G33" s="28"/>
    </row>
    <row r="34" spans="1:8" s="66" customFormat="1" ht="19.5" customHeight="1" thickBot="1" x14ac:dyDescent="0.3">
      <c r="A34" s="61" t="s">
        <v>42</v>
      </c>
      <c r="B34" s="62"/>
      <c r="C34" s="62"/>
      <c r="D34" s="62"/>
      <c r="E34" s="63"/>
      <c r="F34" s="64">
        <f>ROUND(SUM(F29:F33),2)</f>
        <v>3742769.74</v>
      </c>
      <c r="G34" s="65"/>
    </row>
    <row r="36" spans="1:8" x14ac:dyDescent="0.2">
      <c r="A36" s="67" t="s">
        <v>43</v>
      </c>
      <c r="B36" s="67"/>
      <c r="C36" s="67"/>
      <c r="D36" s="67"/>
      <c r="E36" s="67"/>
      <c r="F36" s="67"/>
      <c r="G36" s="67"/>
      <c r="H36" t="s">
        <v>4</v>
      </c>
    </row>
    <row r="37" spans="1:8" ht="14.25" customHeight="1" x14ac:dyDescent="0.2">
      <c r="A37" s="67"/>
      <c r="B37" s="183"/>
      <c r="C37" s="183"/>
      <c r="D37" s="183"/>
      <c r="E37" s="183"/>
      <c r="F37" s="183"/>
      <c r="G37" s="183"/>
      <c r="H37" t="s">
        <v>4</v>
      </c>
    </row>
    <row r="38" spans="1:8" ht="12.75" customHeight="1" x14ac:dyDescent="0.2">
      <c r="A38" s="68"/>
      <c r="B38" s="183"/>
      <c r="C38" s="183"/>
      <c r="D38" s="183"/>
      <c r="E38" s="183"/>
      <c r="F38" s="183"/>
      <c r="G38" s="183"/>
      <c r="H38" t="s">
        <v>4</v>
      </c>
    </row>
    <row r="39" spans="1:8" x14ac:dyDescent="0.2">
      <c r="A39" s="68"/>
      <c r="B39" s="183"/>
      <c r="C39" s="183"/>
      <c r="D39" s="183"/>
      <c r="E39" s="183"/>
      <c r="F39" s="183"/>
      <c r="G39" s="183"/>
      <c r="H39" t="s">
        <v>4</v>
      </c>
    </row>
    <row r="40" spans="1:8" x14ac:dyDescent="0.2">
      <c r="A40" s="68"/>
      <c r="B40" s="183"/>
      <c r="C40" s="183"/>
      <c r="D40" s="183"/>
      <c r="E40" s="183"/>
      <c r="F40" s="183"/>
      <c r="G40" s="183"/>
      <c r="H40" t="s">
        <v>4</v>
      </c>
    </row>
    <row r="41" spans="1:8" x14ac:dyDescent="0.2">
      <c r="A41" s="68"/>
      <c r="B41" s="183"/>
      <c r="C41" s="183"/>
      <c r="D41" s="183"/>
      <c r="E41" s="183"/>
      <c r="F41" s="183"/>
      <c r="G41" s="183"/>
      <c r="H41" t="s">
        <v>4</v>
      </c>
    </row>
    <row r="42" spans="1:8" x14ac:dyDescent="0.2">
      <c r="A42" s="68"/>
      <c r="B42" s="183"/>
      <c r="C42" s="183"/>
      <c r="D42" s="183"/>
      <c r="E42" s="183"/>
      <c r="F42" s="183"/>
      <c r="G42" s="183"/>
      <c r="H42" t="s">
        <v>4</v>
      </c>
    </row>
    <row r="43" spans="1:8" x14ac:dyDescent="0.2">
      <c r="A43" s="68"/>
      <c r="B43" s="183"/>
      <c r="C43" s="183"/>
      <c r="D43" s="183"/>
      <c r="E43" s="183"/>
      <c r="F43" s="183"/>
      <c r="G43" s="183"/>
      <c r="H43" t="s">
        <v>4</v>
      </c>
    </row>
    <row r="44" spans="1:8" x14ac:dyDescent="0.2">
      <c r="A44" s="68"/>
      <c r="B44" s="183"/>
      <c r="C44" s="183"/>
      <c r="D44" s="183"/>
      <c r="E44" s="183"/>
      <c r="F44" s="183"/>
      <c r="G44" s="183"/>
      <c r="H44" t="s">
        <v>4</v>
      </c>
    </row>
    <row r="45" spans="1:8" x14ac:dyDescent="0.2">
      <c r="A45" s="68"/>
      <c r="B45" s="183"/>
      <c r="C45" s="183"/>
      <c r="D45" s="183"/>
      <c r="E45" s="183"/>
      <c r="F45" s="183"/>
      <c r="G45" s="183"/>
      <c r="H45" t="s">
        <v>4</v>
      </c>
    </row>
    <row r="46" spans="1:8" x14ac:dyDescent="0.2">
      <c r="B46" s="177"/>
      <c r="C46" s="177"/>
      <c r="D46" s="177"/>
      <c r="E46" s="177"/>
      <c r="F46" s="177"/>
      <c r="G46" s="177"/>
    </row>
    <row r="47" spans="1:8" x14ac:dyDescent="0.2">
      <c r="B47" s="177"/>
      <c r="C47" s="177"/>
      <c r="D47" s="177"/>
      <c r="E47" s="177"/>
      <c r="F47" s="177"/>
      <c r="G47" s="177"/>
    </row>
    <row r="48" spans="1:8" x14ac:dyDescent="0.2">
      <c r="B48" s="177"/>
      <c r="C48" s="177"/>
      <c r="D48" s="177"/>
      <c r="E48" s="177"/>
      <c r="F48" s="177"/>
      <c r="G48" s="177"/>
    </row>
    <row r="49" spans="2:7" x14ac:dyDescent="0.2">
      <c r="B49" s="177"/>
      <c r="C49" s="177"/>
      <c r="D49" s="177"/>
      <c r="E49" s="177"/>
      <c r="F49" s="177"/>
      <c r="G49" s="177"/>
    </row>
    <row r="50" spans="2:7" x14ac:dyDescent="0.2">
      <c r="B50" s="177"/>
      <c r="C50" s="177"/>
      <c r="D50" s="177"/>
      <c r="E50" s="177"/>
      <c r="F50" s="177"/>
      <c r="G50" s="177"/>
    </row>
    <row r="51" spans="2:7" x14ac:dyDescent="0.2">
      <c r="B51" s="177"/>
      <c r="C51" s="177"/>
      <c r="D51" s="177"/>
      <c r="E51" s="177"/>
      <c r="F51" s="177"/>
      <c r="G51" s="177"/>
    </row>
    <row r="52" spans="2:7" x14ac:dyDescent="0.2">
      <c r="B52" s="177"/>
      <c r="C52" s="177"/>
      <c r="D52" s="177"/>
      <c r="E52" s="177"/>
      <c r="F52" s="177"/>
      <c r="G52" s="177"/>
    </row>
    <row r="53" spans="2:7" x14ac:dyDescent="0.2">
      <c r="B53" s="177"/>
      <c r="C53" s="177"/>
      <c r="D53" s="177"/>
      <c r="E53" s="177"/>
      <c r="F53" s="177"/>
      <c r="G53" s="177"/>
    </row>
    <row r="54" spans="2:7" x14ac:dyDescent="0.2">
      <c r="B54" s="177"/>
      <c r="C54" s="177"/>
      <c r="D54" s="177"/>
      <c r="E54" s="177"/>
      <c r="F54" s="177"/>
      <c r="G54" s="177"/>
    </row>
    <row r="55" spans="2:7" x14ac:dyDescent="0.2">
      <c r="B55" s="177"/>
      <c r="C55" s="177"/>
      <c r="D55" s="177"/>
      <c r="E55" s="177"/>
      <c r="F55" s="177"/>
      <c r="G55" s="177"/>
    </row>
  </sheetData>
  <mergeCells count="14">
    <mergeCell ref="B47:G47"/>
    <mergeCell ref="C7:D7"/>
    <mergeCell ref="C8:D8"/>
    <mergeCell ref="E11:G11"/>
    <mergeCell ref="B37:G45"/>
    <mergeCell ref="B46:G46"/>
    <mergeCell ref="B54:G54"/>
    <mergeCell ref="B55:G55"/>
    <mergeCell ref="B48:G48"/>
    <mergeCell ref="B49:G49"/>
    <mergeCell ref="B50:G50"/>
    <mergeCell ref="B51:G51"/>
    <mergeCell ref="B52:G52"/>
    <mergeCell ref="B53:G53"/>
  </mergeCells>
  <pageMargins left="0.59055118110236227" right="0.39370078740157483" top="0.98425196850393704" bottom="0.98425196850393704" header="0.51181102362204722" footer="0.51181102362204722"/>
  <pageSetup paperSize="9" scale="99" orientation="portrait" horizontalDpi="300" verticalDpi="300" r:id="rId1"/>
  <headerFooter alignWithMargins="0"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/>
  <dimension ref="A1:BE83"/>
  <sheetViews>
    <sheetView view="pageBreakPreview" topLeftCell="B1" zoomScale="60" zoomScaleNormal="70" workbookViewId="0">
      <selection activeCell="F30" sqref="F30"/>
    </sheetView>
  </sheetViews>
  <sheetFormatPr defaultRowHeight="12.75" x14ac:dyDescent="0.2"/>
  <cols>
    <col min="1" max="1" width="5.85546875" customWidth="1"/>
    <col min="2" max="2" width="6.140625" customWidth="1"/>
    <col min="3" max="3" width="11.42578125" customWidth="1"/>
    <col min="4" max="4" width="15.85546875" customWidth="1"/>
    <col min="5" max="5" width="11.28515625" customWidth="1"/>
    <col min="6" max="6" width="10.85546875" customWidth="1"/>
    <col min="7" max="7" width="11" customWidth="1"/>
    <col min="8" max="8" width="11.140625" customWidth="1"/>
    <col min="9" max="9" width="10.7109375" customWidth="1"/>
  </cols>
  <sheetData>
    <row r="1" spans="1:9" ht="13.5" thickTop="1" x14ac:dyDescent="0.2">
      <c r="A1" s="184" t="s">
        <v>5</v>
      </c>
      <c r="B1" s="185"/>
      <c r="C1" s="69" t="str">
        <f>CONCATENATE(cislostavby," ",nazevstavby)</f>
        <v xml:space="preserve"> Kaliště - ČOV 3</v>
      </c>
      <c r="D1" s="70"/>
      <c r="E1" s="71"/>
      <c r="F1" s="70"/>
      <c r="G1" s="72"/>
      <c r="H1" s="73"/>
      <c r="I1" s="74"/>
    </row>
    <row r="2" spans="1:9" ht="13.5" thickBot="1" x14ac:dyDescent="0.25">
      <c r="A2" s="186" t="s">
        <v>1</v>
      </c>
      <c r="B2" s="187"/>
      <c r="C2" s="75" t="str">
        <f>CONCATENATE(cisloobjektu," ",nazevobjektu)</f>
        <v xml:space="preserve"> </v>
      </c>
      <c r="D2" s="76"/>
      <c r="E2" s="77"/>
      <c r="F2" s="76"/>
      <c r="G2" s="188"/>
      <c r="H2" s="188"/>
      <c r="I2" s="189"/>
    </row>
    <row r="3" spans="1:9" ht="13.5" thickTop="1" x14ac:dyDescent="0.2"/>
    <row r="4" spans="1:9" ht="19.5" customHeight="1" x14ac:dyDescent="0.25">
      <c r="A4" s="78" t="s">
        <v>44</v>
      </c>
      <c r="B4" s="1"/>
      <c r="C4" s="1"/>
      <c r="D4" s="1"/>
      <c r="E4" s="1"/>
      <c r="F4" s="1"/>
      <c r="G4" s="1"/>
      <c r="H4" s="1"/>
      <c r="I4" s="1"/>
    </row>
    <row r="5" spans="1:9" ht="13.5" thickBot="1" x14ac:dyDescent="0.25"/>
    <row r="6" spans="1:9" s="30" customFormat="1" ht="13.5" thickBot="1" x14ac:dyDescent="0.25">
      <c r="A6" s="79"/>
      <c r="B6" s="80" t="s">
        <v>45</v>
      </c>
      <c r="C6" s="80"/>
      <c r="D6" s="81"/>
      <c r="E6" s="82" t="s">
        <v>46</v>
      </c>
      <c r="F6" s="83" t="s">
        <v>47</v>
      </c>
      <c r="G6" s="83" t="s">
        <v>48</v>
      </c>
      <c r="H6" s="83" t="s">
        <v>49</v>
      </c>
      <c r="I6" s="84" t="s">
        <v>27</v>
      </c>
    </row>
    <row r="7" spans="1:9" s="30" customFormat="1" x14ac:dyDescent="0.2">
      <c r="A7" s="173" t="str">
        <f>Položky!B7</f>
        <v>1</v>
      </c>
      <c r="B7" s="85" t="str">
        <f>Položky!C7</f>
        <v>Zemní práce</v>
      </c>
      <c r="C7" s="86"/>
      <c r="D7" s="87"/>
      <c r="E7" s="174">
        <f>Položky!BC68</f>
        <v>400868.18599999999</v>
      </c>
      <c r="F7" s="175">
        <f>Položky!BD68</f>
        <v>0</v>
      </c>
      <c r="G7" s="175">
        <f>Položky!BE68</f>
        <v>0</v>
      </c>
      <c r="H7" s="175">
        <f>Položky!BF68</f>
        <v>0</v>
      </c>
      <c r="I7" s="176">
        <f>Položky!BG68</f>
        <v>0</v>
      </c>
    </row>
    <row r="8" spans="1:9" s="30" customFormat="1" x14ac:dyDescent="0.2">
      <c r="A8" s="173" t="str">
        <f>Položky!B69</f>
        <v>2</v>
      </c>
      <c r="B8" s="85" t="str">
        <f>Položky!C69</f>
        <v>Základy,zvláštní zakládání</v>
      </c>
      <c r="C8" s="86"/>
      <c r="D8" s="87"/>
      <c r="E8" s="174">
        <f>Položky!BC79</f>
        <v>45856.803999999996</v>
      </c>
      <c r="F8" s="175">
        <f>Položky!BD79</f>
        <v>0</v>
      </c>
      <c r="G8" s="175">
        <f>Položky!BE79</f>
        <v>0</v>
      </c>
      <c r="H8" s="175">
        <f>Položky!BF79</f>
        <v>0</v>
      </c>
      <c r="I8" s="176">
        <f>Položky!BG79</f>
        <v>0</v>
      </c>
    </row>
    <row r="9" spans="1:9" s="30" customFormat="1" x14ac:dyDescent="0.2">
      <c r="A9" s="173" t="str">
        <f>Položky!B80</f>
        <v>3</v>
      </c>
      <c r="B9" s="85" t="str">
        <f>Položky!C80</f>
        <v>Svislé a kompletní konstrukce</v>
      </c>
      <c r="C9" s="86"/>
      <c r="D9" s="87"/>
      <c r="E9" s="174">
        <f>Položky!BC102</f>
        <v>1025095.681</v>
      </c>
      <c r="F9" s="175">
        <f>Položky!BD102</f>
        <v>0</v>
      </c>
      <c r="G9" s="175">
        <f>Položky!BE102</f>
        <v>0</v>
      </c>
      <c r="H9" s="175">
        <f>Položky!BF102</f>
        <v>0</v>
      </c>
      <c r="I9" s="176">
        <f>Položky!BG102</f>
        <v>0</v>
      </c>
    </row>
    <row r="10" spans="1:9" s="30" customFormat="1" x14ac:dyDescent="0.2">
      <c r="A10" s="173" t="str">
        <f>Položky!B103</f>
        <v>4</v>
      </c>
      <c r="B10" s="85" t="str">
        <f>Položky!C103</f>
        <v>Vodorovné konstrukce</v>
      </c>
      <c r="C10" s="86"/>
      <c r="D10" s="87"/>
      <c r="E10" s="174">
        <f>Položky!BC120</f>
        <v>8740.6039999999994</v>
      </c>
      <c r="F10" s="175">
        <f>Položky!BD120</f>
        <v>0</v>
      </c>
      <c r="G10" s="175">
        <f>Položky!BE120</f>
        <v>0</v>
      </c>
      <c r="H10" s="175">
        <f>Položky!BF120</f>
        <v>0</v>
      </c>
      <c r="I10" s="176">
        <f>Položky!BG120</f>
        <v>0</v>
      </c>
    </row>
    <row r="11" spans="1:9" s="30" customFormat="1" x14ac:dyDescent="0.2">
      <c r="A11" s="173" t="str">
        <f>Položky!B121</f>
        <v>5</v>
      </c>
      <c r="B11" s="85" t="str">
        <f>Položky!C121</f>
        <v>Komunikace</v>
      </c>
      <c r="C11" s="86"/>
      <c r="D11" s="87"/>
      <c r="E11" s="174">
        <f>Položky!BC132</f>
        <v>20339.940000000002</v>
      </c>
      <c r="F11" s="175">
        <f>Položky!BD132</f>
        <v>0</v>
      </c>
      <c r="G11" s="175">
        <f>Položky!BE132</f>
        <v>0</v>
      </c>
      <c r="H11" s="175">
        <f>Položky!BF132</f>
        <v>0</v>
      </c>
      <c r="I11" s="176">
        <f>Položky!BG132</f>
        <v>0</v>
      </c>
    </row>
    <row r="12" spans="1:9" s="30" customFormat="1" x14ac:dyDescent="0.2">
      <c r="A12" s="173" t="str">
        <f>Položky!B133</f>
        <v>8</v>
      </c>
      <c r="B12" s="85" t="str">
        <f>Položky!C133</f>
        <v>Trubní vedení</v>
      </c>
      <c r="C12" s="86"/>
      <c r="D12" s="87"/>
      <c r="E12" s="174">
        <f>Položky!BC180</f>
        <v>1145715.8</v>
      </c>
      <c r="F12" s="175">
        <f>Položky!BD180</f>
        <v>0</v>
      </c>
      <c r="G12" s="175">
        <f>Položky!BE180</f>
        <v>0</v>
      </c>
      <c r="H12" s="175">
        <f>Položky!BF180</f>
        <v>0</v>
      </c>
      <c r="I12" s="176">
        <f>Položky!BG180</f>
        <v>0</v>
      </c>
    </row>
    <row r="13" spans="1:9" s="30" customFormat="1" x14ac:dyDescent="0.2">
      <c r="A13" s="173" t="str">
        <f>Položky!B181</f>
        <v>90</v>
      </c>
      <c r="B13" s="85" t="str">
        <f>Položky!C181</f>
        <v>Přípočty</v>
      </c>
      <c r="C13" s="86"/>
      <c r="D13" s="87"/>
      <c r="E13" s="174">
        <f>Položky!BC187</f>
        <v>48259.836000000003</v>
      </c>
      <c r="F13" s="175">
        <f>Položky!BD187</f>
        <v>0</v>
      </c>
      <c r="G13" s="175">
        <f>Položky!BE187</f>
        <v>0</v>
      </c>
      <c r="H13" s="175">
        <f>Položky!BF187</f>
        <v>0</v>
      </c>
      <c r="I13" s="176">
        <f>Položky!BG187</f>
        <v>0</v>
      </c>
    </row>
    <row r="14" spans="1:9" s="30" customFormat="1" x14ac:dyDescent="0.2">
      <c r="A14" s="173" t="str">
        <f>Položky!B188</f>
        <v>91</v>
      </c>
      <c r="B14" s="85" t="str">
        <f>Položky!C188</f>
        <v>Doplňující práce na komunikaci</v>
      </c>
      <c r="C14" s="86"/>
      <c r="D14" s="87"/>
      <c r="E14" s="174">
        <f>Položky!BC193</f>
        <v>25098</v>
      </c>
      <c r="F14" s="175">
        <f>Položky!BD193</f>
        <v>0</v>
      </c>
      <c r="G14" s="175">
        <f>Položky!BE193</f>
        <v>0</v>
      </c>
      <c r="H14" s="175">
        <f>Položky!BF193</f>
        <v>0</v>
      </c>
      <c r="I14" s="176">
        <f>Položky!BG193</f>
        <v>0</v>
      </c>
    </row>
    <row r="15" spans="1:9" s="30" customFormat="1" x14ac:dyDescent="0.2">
      <c r="A15" s="173" t="str">
        <f>Položky!B194</f>
        <v>99</v>
      </c>
      <c r="B15" s="85" t="str">
        <f>Položky!C194</f>
        <v>Staveništní přesun hmot</v>
      </c>
      <c r="C15" s="86"/>
      <c r="D15" s="87"/>
      <c r="E15" s="174">
        <f>Položky!BC197</f>
        <v>35207.635999999999</v>
      </c>
      <c r="F15" s="175">
        <f>Položky!BD197</f>
        <v>0</v>
      </c>
      <c r="G15" s="175">
        <f>Položky!BE197</f>
        <v>0</v>
      </c>
      <c r="H15" s="175">
        <f>Položky!BF197</f>
        <v>0</v>
      </c>
      <c r="I15" s="176">
        <f>Položky!BG197</f>
        <v>0</v>
      </c>
    </row>
    <row r="16" spans="1:9" s="30" customFormat="1" x14ac:dyDescent="0.2">
      <c r="A16" s="173" t="str">
        <f>Položky!B198</f>
        <v>721</v>
      </c>
      <c r="B16" s="85" t="str">
        <f>Položky!C198</f>
        <v>Vnitřní kanalizace</v>
      </c>
      <c r="C16" s="86"/>
      <c r="D16" s="87"/>
      <c r="E16" s="174">
        <f>Položky!BC209</f>
        <v>0</v>
      </c>
      <c r="F16" s="175">
        <f>Položky!BD209</f>
        <v>3484.6179999999999</v>
      </c>
      <c r="G16" s="175">
        <f>Položky!BE209</f>
        <v>0</v>
      </c>
      <c r="H16" s="175">
        <f>Položky!BF209</f>
        <v>0</v>
      </c>
      <c r="I16" s="176">
        <f>Položky!BG209</f>
        <v>0</v>
      </c>
    </row>
    <row r="17" spans="1:57" s="30" customFormat="1" x14ac:dyDescent="0.2">
      <c r="A17" s="173" t="str">
        <f>Položky!B210</f>
        <v>722</v>
      </c>
      <c r="B17" s="85" t="str">
        <f>Položky!C210</f>
        <v>Vnitřní vodovod</v>
      </c>
      <c r="C17" s="86"/>
      <c r="D17" s="87"/>
      <c r="E17" s="174">
        <f>Položky!BC217</f>
        <v>0</v>
      </c>
      <c r="F17" s="175">
        <f>Položky!BD217</f>
        <v>10881.168</v>
      </c>
      <c r="G17" s="175">
        <f>Položky!BE217</f>
        <v>0</v>
      </c>
      <c r="H17" s="175">
        <f>Položky!BF217</f>
        <v>0</v>
      </c>
      <c r="I17" s="176">
        <f>Položky!BG217</f>
        <v>0</v>
      </c>
    </row>
    <row r="18" spans="1:57" s="30" customFormat="1" x14ac:dyDescent="0.2">
      <c r="A18" s="173" t="str">
        <f>Položky!B218</f>
        <v>725</v>
      </c>
      <c r="B18" s="85" t="str">
        <f>Položky!C218</f>
        <v>Zařizovací předměty</v>
      </c>
      <c r="C18" s="86"/>
      <c r="D18" s="87"/>
      <c r="E18" s="174">
        <f>Položky!BC228</f>
        <v>0</v>
      </c>
      <c r="F18" s="175">
        <f>Položky!BD228</f>
        <v>14156.688</v>
      </c>
      <c r="G18" s="175">
        <f>Položky!BE228</f>
        <v>0</v>
      </c>
      <c r="H18" s="175">
        <f>Položky!BF228</f>
        <v>0</v>
      </c>
      <c r="I18" s="176">
        <f>Položky!BG228</f>
        <v>0</v>
      </c>
    </row>
    <row r="19" spans="1:57" s="30" customFormat="1" x14ac:dyDescent="0.2">
      <c r="A19" s="173" t="str">
        <f>Položky!B229</f>
        <v>762</v>
      </c>
      <c r="B19" s="85" t="str">
        <f>Položky!C229</f>
        <v>Konstrukce tesařské</v>
      </c>
      <c r="C19" s="86"/>
      <c r="D19" s="87"/>
      <c r="E19" s="174">
        <f>Položky!BC243</f>
        <v>0</v>
      </c>
      <c r="F19" s="175">
        <f>Položky!BD243</f>
        <v>40308.142</v>
      </c>
      <c r="G19" s="175">
        <f>Položky!BE243</f>
        <v>0</v>
      </c>
      <c r="H19" s="175">
        <f>Položky!BF243</f>
        <v>0</v>
      </c>
      <c r="I19" s="176">
        <f>Položky!BG243</f>
        <v>0</v>
      </c>
    </row>
    <row r="20" spans="1:57" s="30" customFormat="1" x14ac:dyDescent="0.2">
      <c r="A20" s="173" t="str">
        <f>Položky!B244</f>
        <v>764</v>
      </c>
      <c r="B20" s="85" t="str">
        <f>Položky!C244</f>
        <v>Konstrukce klempířské</v>
      </c>
      <c r="C20" s="86"/>
      <c r="D20" s="87"/>
      <c r="E20" s="174">
        <f>Položky!BC254</f>
        <v>0</v>
      </c>
      <c r="F20" s="175">
        <f>Položky!BD254</f>
        <v>19905.382000000001</v>
      </c>
      <c r="G20" s="175">
        <f>Položky!BE254</f>
        <v>0</v>
      </c>
      <c r="H20" s="175">
        <f>Položky!BF254</f>
        <v>0</v>
      </c>
      <c r="I20" s="176">
        <f>Položky!BG254</f>
        <v>0</v>
      </c>
    </row>
    <row r="21" spans="1:57" s="30" customFormat="1" x14ac:dyDescent="0.2">
      <c r="A21" s="173" t="str">
        <f>Položky!B255</f>
        <v>765</v>
      </c>
      <c r="B21" s="85" t="str">
        <f>Položky!C255</f>
        <v>Krytiny tvrdé</v>
      </c>
      <c r="C21" s="86"/>
      <c r="D21" s="87"/>
      <c r="E21" s="174">
        <f>Položky!BC261</f>
        <v>0</v>
      </c>
      <c r="F21" s="175">
        <f>Položky!BD261</f>
        <v>34782.957999999999</v>
      </c>
      <c r="G21" s="175">
        <f>Položky!BE261</f>
        <v>0</v>
      </c>
      <c r="H21" s="175">
        <f>Položky!BF261</f>
        <v>0</v>
      </c>
      <c r="I21" s="176">
        <f>Položky!BG261</f>
        <v>0</v>
      </c>
    </row>
    <row r="22" spans="1:57" s="30" customFormat="1" ht="13.5" thickBot="1" x14ac:dyDescent="0.25">
      <c r="A22" s="173" t="str">
        <f>Položky!B262</f>
        <v>M21</v>
      </c>
      <c r="B22" s="85" t="str">
        <f>Položky!C262</f>
        <v>Elektromontáže</v>
      </c>
      <c r="C22" s="86"/>
      <c r="D22" s="87"/>
      <c r="E22" s="174">
        <f>Položky!BC266</f>
        <v>0</v>
      </c>
      <c r="F22" s="175">
        <f>Položky!BD266</f>
        <v>0</v>
      </c>
      <c r="G22" s="175">
        <f>Položky!BE266</f>
        <v>0</v>
      </c>
      <c r="H22" s="175">
        <f>Položky!BF266</f>
        <v>47532</v>
      </c>
      <c r="I22" s="176">
        <f>Položky!BG266</f>
        <v>0</v>
      </c>
    </row>
    <row r="23" spans="1:57" s="93" customFormat="1" ht="13.5" thickBot="1" x14ac:dyDescent="0.25">
      <c r="A23" s="88"/>
      <c r="B23" s="80" t="s">
        <v>50</v>
      </c>
      <c r="C23" s="80"/>
      <c r="D23" s="89"/>
      <c r="E23" s="90">
        <f>SUM(E7:E22)</f>
        <v>2755182.4870000002</v>
      </c>
      <c r="F23" s="91">
        <f>SUM(F7:F22)</f>
        <v>123518.95600000001</v>
      </c>
      <c r="G23" s="91">
        <f>SUM(G7:G22)</f>
        <v>0</v>
      </c>
      <c r="H23" s="91">
        <f>SUM(H7:H22)</f>
        <v>47532</v>
      </c>
      <c r="I23" s="92">
        <f>SUM(I7:I22)</f>
        <v>0</v>
      </c>
    </row>
    <row r="24" spans="1:57" x14ac:dyDescent="0.2">
      <c r="A24" s="86"/>
      <c r="B24" s="86"/>
      <c r="C24" s="86"/>
      <c r="D24" s="86"/>
      <c r="E24" s="86"/>
      <c r="F24" s="86"/>
      <c r="G24" s="86"/>
      <c r="H24" s="86"/>
      <c r="I24" s="86"/>
    </row>
    <row r="25" spans="1:57" ht="19.5" customHeight="1" x14ac:dyDescent="0.25">
      <c r="A25" s="94" t="s">
        <v>51</v>
      </c>
      <c r="B25" s="94"/>
      <c r="C25" s="94"/>
      <c r="D25" s="94"/>
      <c r="E25" s="94"/>
      <c r="F25" s="94"/>
      <c r="G25" s="95"/>
      <c r="H25" s="94"/>
      <c r="I25" s="94"/>
      <c r="BA25" s="31"/>
      <c r="BB25" s="31"/>
      <c r="BC25" s="31"/>
      <c r="BD25" s="31"/>
      <c r="BE25" s="31"/>
    </row>
    <row r="26" spans="1:57" ht="13.5" thickBot="1" x14ac:dyDescent="0.25">
      <c r="A26" s="96"/>
      <c r="B26" s="96"/>
      <c r="C26" s="96"/>
      <c r="D26" s="96"/>
      <c r="E26" s="96"/>
      <c r="F26" s="96"/>
      <c r="G26" s="96"/>
      <c r="H26" s="96"/>
      <c r="I26" s="96"/>
    </row>
    <row r="27" spans="1:57" x14ac:dyDescent="0.2">
      <c r="A27" s="97" t="s">
        <v>52</v>
      </c>
      <c r="B27" s="98"/>
      <c r="C27" s="98"/>
      <c r="D27" s="99"/>
      <c r="E27" s="100" t="s">
        <v>53</v>
      </c>
      <c r="F27" s="101" t="s">
        <v>54</v>
      </c>
      <c r="G27" s="102" t="s">
        <v>55</v>
      </c>
      <c r="H27" s="103"/>
      <c r="I27" s="104" t="s">
        <v>53</v>
      </c>
    </row>
    <row r="28" spans="1:57" x14ac:dyDescent="0.2">
      <c r="A28" s="105"/>
      <c r="B28" s="106"/>
      <c r="C28" s="106"/>
      <c r="D28" s="107"/>
      <c r="E28" s="108"/>
      <c r="F28" s="109">
        <v>0</v>
      </c>
      <c r="G28" s="110">
        <f>CHOOSE(BA28+1,HSV+PSV,HSV+PSV+Mont,HSV+PSV+Dodavka+Mont,HSV,PSV,Mont,Dodavka,Mont+Dodavka,0)</f>
        <v>2878701.443</v>
      </c>
      <c r="H28" s="111"/>
      <c r="I28" s="112">
        <f>E28+F28*G28/100</f>
        <v>0</v>
      </c>
      <c r="BA28">
        <v>0</v>
      </c>
    </row>
    <row r="29" spans="1:57" x14ac:dyDescent="0.2">
      <c r="A29" s="105" t="s">
        <v>459</v>
      </c>
      <c r="B29" s="106"/>
      <c r="C29" s="106"/>
      <c r="D29" s="107"/>
      <c r="E29" s="108"/>
      <c r="F29" s="109">
        <v>2.5</v>
      </c>
      <c r="G29" s="110">
        <f>CHOOSE(BA29+1,HSV+PSV,HSV+PSV+Mont,HSV+PSV+Dodavka+Mont,HSV,PSV,Mont,Dodavka,Mont+Dodavka,0)</f>
        <v>2878701.443</v>
      </c>
      <c r="H29" s="111"/>
      <c r="I29" s="112">
        <f>E29+F29*G29/100</f>
        <v>71967.536074999996</v>
      </c>
      <c r="BA29">
        <v>0</v>
      </c>
    </row>
    <row r="30" spans="1:57" x14ac:dyDescent="0.2">
      <c r="A30" s="105" t="s">
        <v>460</v>
      </c>
      <c r="B30" s="106"/>
      <c r="C30" s="106"/>
      <c r="D30" s="107"/>
      <c r="E30" s="108"/>
      <c r="F30" s="109">
        <v>0.3</v>
      </c>
      <c r="G30" s="110">
        <f>CHOOSE(BA30+1,HSV+PSV,HSV+PSV+Mont,HSV+PSV+Dodavka+Mont,HSV,PSV,Mont,Dodavka,Mont+Dodavka,0)</f>
        <v>2878701.443</v>
      </c>
      <c r="H30" s="111"/>
      <c r="I30" s="112">
        <f>E30+F30*G30/100</f>
        <v>8636.1043289999998</v>
      </c>
      <c r="BA30">
        <v>0</v>
      </c>
    </row>
    <row r="31" spans="1:57" x14ac:dyDescent="0.2">
      <c r="A31" s="105" t="s">
        <v>461</v>
      </c>
      <c r="B31" s="106"/>
      <c r="C31" s="106"/>
      <c r="D31" s="107"/>
      <c r="E31" s="108"/>
      <c r="F31" s="109">
        <v>3</v>
      </c>
      <c r="G31" s="110">
        <f>CHOOSE(BA31+1,HSV+PSV,HSV+PSV+Mont,HSV+PSV+Dodavka+Mont,HSV,PSV,Mont,Dodavka,Mont+Dodavka,0)</f>
        <v>2878701.443</v>
      </c>
      <c r="H31" s="111"/>
      <c r="I31" s="112">
        <f>E31+F31*G31/100</f>
        <v>86361.043290000001</v>
      </c>
      <c r="BA31">
        <v>0</v>
      </c>
    </row>
    <row r="32" spans="1:57" ht="13.5" thickBot="1" x14ac:dyDescent="0.25">
      <c r="A32" s="113"/>
      <c r="B32" s="114" t="s">
        <v>56</v>
      </c>
      <c r="C32" s="115"/>
      <c r="D32" s="116"/>
      <c r="E32" s="117"/>
      <c r="F32" s="118"/>
      <c r="G32" s="118"/>
      <c r="H32" s="190">
        <f>SUM(I28:I31)</f>
        <v>166964.68369400001</v>
      </c>
      <c r="I32" s="191"/>
    </row>
    <row r="34" spans="2:9" x14ac:dyDescent="0.2">
      <c r="B34" s="93"/>
      <c r="F34" s="119"/>
      <c r="G34" s="120"/>
      <c r="H34" s="120"/>
      <c r="I34" s="121"/>
    </row>
    <row r="35" spans="2:9" x14ac:dyDescent="0.2">
      <c r="F35" s="119"/>
      <c r="G35" s="120"/>
      <c r="H35" s="120"/>
      <c r="I35" s="121"/>
    </row>
    <row r="36" spans="2:9" x14ac:dyDescent="0.2">
      <c r="F36" s="119"/>
      <c r="G36" s="120"/>
      <c r="H36" s="120"/>
      <c r="I36" s="121"/>
    </row>
    <row r="37" spans="2:9" x14ac:dyDescent="0.2">
      <c r="F37" s="119"/>
      <c r="G37" s="120"/>
      <c r="H37" s="120"/>
      <c r="I37" s="121"/>
    </row>
    <row r="38" spans="2:9" x14ac:dyDescent="0.2">
      <c r="F38" s="119"/>
      <c r="G38" s="120"/>
      <c r="H38" s="120"/>
      <c r="I38" s="121"/>
    </row>
    <row r="39" spans="2:9" x14ac:dyDescent="0.2">
      <c r="F39" s="119"/>
      <c r="G39" s="120"/>
      <c r="H39" s="120"/>
      <c r="I39" s="121"/>
    </row>
    <row r="40" spans="2:9" x14ac:dyDescent="0.2">
      <c r="F40" s="119"/>
      <c r="G40" s="120"/>
      <c r="H40" s="120"/>
      <c r="I40" s="121"/>
    </row>
    <row r="41" spans="2:9" x14ac:dyDescent="0.2">
      <c r="F41" s="119"/>
      <c r="G41" s="120"/>
      <c r="H41" s="120"/>
      <c r="I41" s="121"/>
    </row>
    <row r="42" spans="2:9" x14ac:dyDescent="0.2">
      <c r="F42" s="119"/>
      <c r="G42" s="120"/>
      <c r="H42" s="120"/>
      <c r="I42" s="121"/>
    </row>
    <row r="43" spans="2:9" x14ac:dyDescent="0.2">
      <c r="F43" s="119"/>
      <c r="G43" s="120"/>
      <c r="H43" s="120"/>
      <c r="I43" s="121"/>
    </row>
    <row r="44" spans="2:9" x14ac:dyDescent="0.2">
      <c r="F44" s="119"/>
      <c r="G44" s="120"/>
      <c r="H44" s="120"/>
      <c r="I44" s="121"/>
    </row>
    <row r="45" spans="2:9" x14ac:dyDescent="0.2">
      <c r="F45" s="119"/>
      <c r="G45" s="120"/>
      <c r="H45" s="120"/>
      <c r="I45" s="121"/>
    </row>
    <row r="46" spans="2:9" x14ac:dyDescent="0.2">
      <c r="F46" s="119"/>
      <c r="G46" s="120"/>
      <c r="H46" s="120"/>
      <c r="I46" s="121"/>
    </row>
    <row r="47" spans="2:9" x14ac:dyDescent="0.2">
      <c r="F47" s="119"/>
      <c r="G47" s="120"/>
      <c r="H47" s="120"/>
      <c r="I47" s="121"/>
    </row>
    <row r="48" spans="2:9" x14ac:dyDescent="0.2">
      <c r="F48" s="119"/>
      <c r="G48" s="120"/>
      <c r="H48" s="120"/>
      <c r="I48" s="121"/>
    </row>
    <row r="49" spans="6:9" x14ac:dyDescent="0.2">
      <c r="F49" s="119"/>
      <c r="G49" s="120"/>
      <c r="H49" s="120"/>
      <c r="I49" s="121"/>
    </row>
    <row r="50" spans="6:9" x14ac:dyDescent="0.2">
      <c r="F50" s="119"/>
      <c r="G50" s="120"/>
      <c r="H50" s="120"/>
      <c r="I50" s="121"/>
    </row>
    <row r="51" spans="6:9" x14ac:dyDescent="0.2">
      <c r="F51" s="119"/>
      <c r="G51" s="120"/>
      <c r="H51" s="120"/>
      <c r="I51" s="121"/>
    </row>
    <row r="52" spans="6:9" x14ac:dyDescent="0.2">
      <c r="F52" s="119"/>
      <c r="G52" s="120"/>
      <c r="H52" s="120"/>
      <c r="I52" s="121"/>
    </row>
    <row r="53" spans="6:9" x14ac:dyDescent="0.2">
      <c r="F53" s="119"/>
      <c r="G53" s="120"/>
      <c r="H53" s="120"/>
      <c r="I53" s="121"/>
    </row>
    <row r="54" spans="6:9" x14ac:dyDescent="0.2">
      <c r="F54" s="119"/>
      <c r="G54" s="120"/>
      <c r="H54" s="120"/>
      <c r="I54" s="121"/>
    </row>
    <row r="55" spans="6:9" x14ac:dyDescent="0.2">
      <c r="F55" s="119"/>
      <c r="G55" s="120"/>
      <c r="H55" s="120"/>
      <c r="I55" s="121"/>
    </row>
    <row r="56" spans="6:9" x14ac:dyDescent="0.2">
      <c r="F56" s="119"/>
      <c r="G56" s="120"/>
      <c r="H56" s="120"/>
      <c r="I56" s="121"/>
    </row>
    <row r="57" spans="6:9" x14ac:dyDescent="0.2">
      <c r="F57" s="119"/>
      <c r="G57" s="120"/>
      <c r="H57" s="120"/>
      <c r="I57" s="121"/>
    </row>
    <row r="58" spans="6:9" x14ac:dyDescent="0.2">
      <c r="F58" s="119"/>
      <c r="G58" s="120"/>
      <c r="H58" s="120"/>
      <c r="I58" s="121"/>
    </row>
    <row r="59" spans="6:9" x14ac:dyDescent="0.2">
      <c r="F59" s="119"/>
      <c r="G59" s="120"/>
      <c r="H59" s="120"/>
      <c r="I59" s="121"/>
    </row>
    <row r="60" spans="6:9" x14ac:dyDescent="0.2">
      <c r="F60" s="119"/>
      <c r="G60" s="120"/>
      <c r="H60" s="120"/>
      <c r="I60" s="121"/>
    </row>
    <row r="61" spans="6:9" x14ac:dyDescent="0.2">
      <c r="F61" s="119"/>
      <c r="G61" s="120"/>
      <c r="H61" s="120"/>
      <c r="I61" s="121"/>
    </row>
    <row r="62" spans="6:9" x14ac:dyDescent="0.2">
      <c r="F62" s="119"/>
      <c r="G62" s="120"/>
      <c r="H62" s="120"/>
      <c r="I62" s="121"/>
    </row>
    <row r="63" spans="6:9" x14ac:dyDescent="0.2">
      <c r="F63" s="119"/>
      <c r="G63" s="120"/>
      <c r="H63" s="120"/>
      <c r="I63" s="121"/>
    </row>
    <row r="64" spans="6:9" x14ac:dyDescent="0.2">
      <c r="F64" s="119"/>
      <c r="G64" s="120"/>
      <c r="H64" s="120"/>
      <c r="I64" s="121"/>
    </row>
    <row r="65" spans="6:9" x14ac:dyDescent="0.2">
      <c r="F65" s="119"/>
      <c r="G65" s="120"/>
      <c r="H65" s="120"/>
      <c r="I65" s="121"/>
    </row>
    <row r="66" spans="6:9" x14ac:dyDescent="0.2">
      <c r="F66" s="119"/>
      <c r="G66" s="120"/>
      <c r="H66" s="120"/>
      <c r="I66" s="121"/>
    </row>
    <row r="67" spans="6:9" x14ac:dyDescent="0.2">
      <c r="F67" s="119"/>
      <c r="G67" s="120"/>
      <c r="H67" s="120"/>
      <c r="I67" s="121"/>
    </row>
    <row r="68" spans="6:9" x14ac:dyDescent="0.2">
      <c r="F68" s="119"/>
      <c r="G68" s="120"/>
      <c r="H68" s="120"/>
      <c r="I68" s="121"/>
    </row>
    <row r="69" spans="6:9" x14ac:dyDescent="0.2">
      <c r="F69" s="119"/>
      <c r="G69" s="120"/>
      <c r="H69" s="120"/>
      <c r="I69" s="121"/>
    </row>
    <row r="70" spans="6:9" x14ac:dyDescent="0.2">
      <c r="F70" s="119"/>
      <c r="G70" s="120"/>
      <c r="H70" s="120"/>
      <c r="I70" s="121"/>
    </row>
    <row r="71" spans="6:9" x14ac:dyDescent="0.2">
      <c r="F71" s="119"/>
      <c r="G71" s="120"/>
      <c r="H71" s="120"/>
      <c r="I71" s="121"/>
    </row>
    <row r="72" spans="6:9" x14ac:dyDescent="0.2">
      <c r="F72" s="119"/>
      <c r="G72" s="120"/>
      <c r="H72" s="120"/>
      <c r="I72" s="121"/>
    </row>
    <row r="73" spans="6:9" x14ac:dyDescent="0.2">
      <c r="F73" s="119"/>
      <c r="G73" s="120"/>
      <c r="H73" s="120"/>
      <c r="I73" s="121"/>
    </row>
    <row r="74" spans="6:9" x14ac:dyDescent="0.2">
      <c r="F74" s="119"/>
      <c r="G74" s="120"/>
      <c r="H74" s="120"/>
      <c r="I74" s="121"/>
    </row>
    <row r="75" spans="6:9" x14ac:dyDescent="0.2">
      <c r="F75" s="119"/>
      <c r="G75" s="120"/>
      <c r="H75" s="120"/>
      <c r="I75" s="121"/>
    </row>
    <row r="76" spans="6:9" x14ac:dyDescent="0.2">
      <c r="F76" s="119"/>
      <c r="G76" s="120"/>
      <c r="H76" s="120"/>
      <c r="I76" s="121"/>
    </row>
    <row r="77" spans="6:9" x14ac:dyDescent="0.2">
      <c r="F77" s="119"/>
      <c r="G77" s="120"/>
      <c r="H77" s="120"/>
      <c r="I77" s="121"/>
    </row>
    <row r="78" spans="6:9" x14ac:dyDescent="0.2">
      <c r="F78" s="119"/>
      <c r="G78" s="120"/>
      <c r="H78" s="120"/>
      <c r="I78" s="121"/>
    </row>
    <row r="79" spans="6:9" x14ac:dyDescent="0.2">
      <c r="F79" s="119"/>
      <c r="G79" s="120"/>
      <c r="H79" s="120"/>
      <c r="I79" s="121"/>
    </row>
    <row r="80" spans="6:9" x14ac:dyDescent="0.2">
      <c r="F80" s="119"/>
      <c r="G80" s="120"/>
      <c r="H80" s="120"/>
      <c r="I80" s="121"/>
    </row>
    <row r="81" spans="6:9" x14ac:dyDescent="0.2">
      <c r="F81" s="119"/>
      <c r="G81" s="120"/>
      <c r="H81" s="120"/>
      <c r="I81" s="121"/>
    </row>
    <row r="82" spans="6:9" x14ac:dyDescent="0.2">
      <c r="F82" s="119"/>
      <c r="G82" s="120"/>
      <c r="H82" s="120"/>
      <c r="I82" s="121"/>
    </row>
    <row r="83" spans="6:9" x14ac:dyDescent="0.2">
      <c r="F83" s="119"/>
      <c r="G83" s="120"/>
      <c r="H83" s="120"/>
      <c r="I83" s="121"/>
    </row>
  </sheetData>
  <mergeCells count="4">
    <mergeCell ref="A1:B1"/>
    <mergeCell ref="A2:B2"/>
    <mergeCell ref="G2:I2"/>
    <mergeCell ref="H32:I32"/>
  </mergeCells>
  <pageMargins left="0.59055118110236227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BG333"/>
  <sheetViews>
    <sheetView showGridLines="0" showZeros="0" tabSelected="1" view="pageBreakPreview" topLeftCell="C141" zoomScale="60" zoomScaleNormal="70" workbookViewId="0">
      <selection activeCell="F174" sqref="F174"/>
    </sheetView>
  </sheetViews>
  <sheetFormatPr defaultRowHeight="12.75" x14ac:dyDescent="0.2"/>
  <cols>
    <col min="1" max="1" width="4.42578125" style="122" customWidth="1"/>
    <col min="2" max="2" width="14.140625" style="122" customWidth="1"/>
    <col min="3" max="3" width="47.5703125" style="122" customWidth="1"/>
    <col min="4" max="4" width="5.5703125" style="122" customWidth="1"/>
    <col min="5" max="5" width="10" style="167" customWidth="1"/>
    <col min="6" max="6" width="11.28515625" style="122" customWidth="1"/>
    <col min="7" max="7" width="16.140625" style="122" customWidth="1"/>
    <col min="8" max="8" width="13.140625" style="122" hidden="1" customWidth="1"/>
    <col min="9" max="9" width="14.5703125" style="122" hidden="1" customWidth="1"/>
    <col min="10" max="10" width="13.140625" style="122" hidden="1" customWidth="1"/>
    <col min="11" max="11" width="13.5703125" style="122" hidden="1" customWidth="1"/>
    <col min="12" max="16384" width="9.140625" style="122"/>
  </cols>
  <sheetData>
    <row r="1" spans="1:59" ht="15.75" x14ac:dyDescent="0.25">
      <c r="A1" s="195" t="s">
        <v>57</v>
      </c>
      <c r="B1" s="195"/>
      <c r="C1" s="195"/>
      <c r="D1" s="195"/>
      <c r="E1" s="195"/>
      <c r="F1" s="195"/>
      <c r="G1" s="195"/>
      <c r="H1" s="195"/>
      <c r="I1" s="195"/>
    </row>
    <row r="2" spans="1:59" ht="13.5" thickBot="1" x14ac:dyDescent="0.25">
      <c r="B2" s="123"/>
      <c r="C2" s="124"/>
      <c r="D2" s="124"/>
      <c r="E2" s="125"/>
      <c r="F2" s="124"/>
      <c r="G2" s="124"/>
    </row>
    <row r="3" spans="1:59" ht="13.5" thickTop="1" x14ac:dyDescent="0.2">
      <c r="A3" s="184" t="s">
        <v>5</v>
      </c>
      <c r="B3" s="185"/>
      <c r="C3" s="69" t="str">
        <f>CONCATENATE(cislostavby," ",nazevstavby)</f>
        <v xml:space="preserve"> Kaliště - ČOV 3</v>
      </c>
      <c r="D3" s="70"/>
      <c r="E3" s="71"/>
      <c r="F3" s="70"/>
      <c r="G3" s="126"/>
      <c r="H3" s="127">
        <f>Rekapitulace!H1</f>
        <v>0</v>
      </c>
      <c r="I3" s="128"/>
    </row>
    <row r="4" spans="1:59" ht="13.5" thickBot="1" x14ac:dyDescent="0.25">
      <c r="A4" s="196" t="s">
        <v>1</v>
      </c>
      <c r="B4" s="187"/>
      <c r="C4" s="75" t="str">
        <f>CONCATENATE(cisloobjektu," ",nazevobjektu)</f>
        <v xml:space="preserve"> </v>
      </c>
      <c r="D4" s="76"/>
      <c r="E4" s="77"/>
      <c r="F4" s="76"/>
      <c r="G4" s="197"/>
      <c r="H4" s="197"/>
      <c r="I4" s="198"/>
    </row>
    <row r="5" spans="1:59" ht="13.5" thickTop="1" x14ac:dyDescent="0.2">
      <c r="A5" s="129"/>
      <c r="B5" s="130"/>
      <c r="C5" s="130"/>
      <c r="D5" s="131"/>
      <c r="E5" s="132"/>
      <c r="F5" s="131"/>
      <c r="G5" s="133"/>
      <c r="H5" s="131"/>
      <c r="I5" s="131"/>
    </row>
    <row r="6" spans="1:59" x14ac:dyDescent="0.2">
      <c r="A6" s="134" t="s">
        <v>58</v>
      </c>
      <c r="B6" s="135" t="s">
        <v>59</v>
      </c>
      <c r="C6" s="135" t="s">
        <v>60</v>
      </c>
      <c r="D6" s="135" t="s">
        <v>61</v>
      </c>
      <c r="E6" s="136" t="s">
        <v>62</v>
      </c>
      <c r="F6" s="135" t="s">
        <v>63</v>
      </c>
      <c r="G6" s="137" t="s">
        <v>64</v>
      </c>
      <c r="H6" s="138" t="s">
        <v>65</v>
      </c>
      <c r="I6" s="138" t="s">
        <v>66</v>
      </c>
      <c r="J6" s="138" t="s">
        <v>67</v>
      </c>
      <c r="K6" s="138" t="s">
        <v>68</v>
      </c>
    </row>
    <row r="7" spans="1:59" x14ac:dyDescent="0.2">
      <c r="A7" s="139" t="s">
        <v>69</v>
      </c>
      <c r="B7" s="140" t="s">
        <v>70</v>
      </c>
      <c r="C7" s="141" t="s">
        <v>71</v>
      </c>
      <c r="D7" s="142"/>
      <c r="E7" s="143"/>
      <c r="F7" s="143"/>
      <c r="G7" s="144"/>
      <c r="H7" s="145"/>
      <c r="I7" s="145"/>
      <c r="J7" s="145"/>
      <c r="K7" s="145"/>
      <c r="Q7" s="146">
        <v>1</v>
      </c>
    </row>
    <row r="8" spans="1:59" x14ac:dyDescent="0.2">
      <c r="A8" s="147">
        <v>1</v>
      </c>
      <c r="B8" s="148" t="s">
        <v>75</v>
      </c>
      <c r="C8" s="149" t="s">
        <v>76</v>
      </c>
      <c r="D8" s="150" t="s">
        <v>77</v>
      </c>
      <c r="E8" s="151">
        <v>8.4</v>
      </c>
      <c r="F8" s="151">
        <v>130</v>
      </c>
      <c r="G8" s="152">
        <f>E8*F8</f>
        <v>1092</v>
      </c>
      <c r="H8" s="153">
        <v>0</v>
      </c>
      <c r="I8" s="153">
        <f>E8*H8</f>
        <v>0</v>
      </c>
      <c r="J8" s="153">
        <v>0</v>
      </c>
      <c r="K8" s="153">
        <f>E8*J8</f>
        <v>0</v>
      </c>
      <c r="Q8" s="146">
        <v>2</v>
      </c>
      <c r="AA8" s="122">
        <v>12</v>
      </c>
      <c r="AB8" s="122">
        <v>0</v>
      </c>
      <c r="AC8" s="122">
        <v>1</v>
      </c>
      <c r="BB8" s="122">
        <v>1</v>
      </c>
      <c r="BC8" s="122">
        <f>IF(BB8=1,G8,0)</f>
        <v>1092</v>
      </c>
      <c r="BD8" s="122">
        <f>IF(BB8=2,G8,0)</f>
        <v>0</v>
      </c>
      <c r="BE8" s="122">
        <f>IF(BB8=3,G8,0)</f>
        <v>0</v>
      </c>
      <c r="BF8" s="122">
        <f>IF(BB8=4,G8,0)</f>
        <v>0</v>
      </c>
      <c r="BG8" s="122">
        <f>IF(BB8=5,G8,0)</f>
        <v>0</v>
      </c>
    </row>
    <row r="9" spans="1:59" x14ac:dyDescent="0.2">
      <c r="A9" s="154"/>
      <c r="B9" s="155"/>
      <c r="C9" s="192" t="s">
        <v>78</v>
      </c>
      <c r="D9" s="193"/>
      <c r="E9" s="193"/>
      <c r="F9" s="193"/>
      <c r="G9" s="194"/>
      <c r="H9" s="156"/>
      <c r="I9" s="156"/>
      <c r="J9" s="156"/>
      <c r="K9" s="156"/>
      <c r="Q9" s="146">
        <v>3</v>
      </c>
    </row>
    <row r="10" spans="1:59" x14ac:dyDescent="0.2">
      <c r="A10" s="154"/>
      <c r="B10" s="155"/>
      <c r="C10" s="192" t="s">
        <v>79</v>
      </c>
      <c r="D10" s="193"/>
      <c r="E10" s="193"/>
      <c r="F10" s="193"/>
      <c r="G10" s="194"/>
      <c r="H10" s="156"/>
      <c r="I10" s="156"/>
      <c r="J10" s="156"/>
      <c r="K10" s="156"/>
      <c r="Q10" s="146">
        <v>3</v>
      </c>
    </row>
    <row r="11" spans="1:59" x14ac:dyDescent="0.2">
      <c r="A11" s="154"/>
      <c r="B11" s="155"/>
      <c r="C11" s="192" t="s">
        <v>80</v>
      </c>
      <c r="D11" s="193"/>
      <c r="E11" s="193"/>
      <c r="F11" s="193"/>
      <c r="G11" s="194"/>
      <c r="H11" s="156"/>
      <c r="I11" s="156"/>
      <c r="J11" s="156"/>
      <c r="K11" s="156"/>
      <c r="Q11" s="146">
        <v>3</v>
      </c>
    </row>
    <row r="12" spans="1:59" x14ac:dyDescent="0.2">
      <c r="A12" s="154"/>
      <c r="B12" s="155"/>
      <c r="C12" s="192" t="s">
        <v>81</v>
      </c>
      <c r="D12" s="193"/>
      <c r="E12" s="193"/>
      <c r="F12" s="193"/>
      <c r="G12" s="194"/>
      <c r="H12" s="156"/>
      <c r="I12" s="156"/>
      <c r="J12" s="156"/>
      <c r="K12" s="156"/>
      <c r="Q12" s="146">
        <v>3</v>
      </c>
    </row>
    <row r="13" spans="1:59" x14ac:dyDescent="0.2">
      <c r="A13" s="154"/>
      <c r="B13" s="155"/>
      <c r="C13" s="192" t="s">
        <v>82</v>
      </c>
      <c r="D13" s="193"/>
      <c r="E13" s="193"/>
      <c r="F13" s="193"/>
      <c r="G13" s="194"/>
      <c r="H13" s="156"/>
      <c r="I13" s="156"/>
      <c r="J13" s="156"/>
      <c r="K13" s="156"/>
      <c r="Q13" s="146">
        <v>3</v>
      </c>
    </row>
    <row r="14" spans="1:59" x14ac:dyDescent="0.2">
      <c r="A14" s="154"/>
      <c r="B14" s="155"/>
      <c r="C14" s="192" t="s">
        <v>83</v>
      </c>
      <c r="D14" s="193"/>
      <c r="E14" s="193"/>
      <c r="F14" s="193"/>
      <c r="G14" s="194"/>
      <c r="H14" s="156"/>
      <c r="I14" s="156"/>
      <c r="J14" s="156"/>
      <c r="K14" s="156"/>
      <c r="Q14" s="146">
        <v>3</v>
      </c>
    </row>
    <row r="15" spans="1:59" x14ac:dyDescent="0.2">
      <c r="A15" s="154"/>
      <c r="B15" s="155"/>
      <c r="C15" s="192"/>
      <c r="D15" s="193"/>
      <c r="E15" s="193"/>
      <c r="F15" s="193"/>
      <c r="G15" s="194"/>
      <c r="H15" s="156"/>
      <c r="I15" s="156"/>
      <c r="J15" s="156"/>
      <c r="K15" s="156"/>
      <c r="Q15" s="146">
        <v>3</v>
      </c>
    </row>
    <row r="16" spans="1:59" x14ac:dyDescent="0.2">
      <c r="A16" s="154"/>
      <c r="B16" s="155"/>
      <c r="C16" s="192"/>
      <c r="D16" s="193"/>
      <c r="E16" s="193"/>
      <c r="F16" s="193"/>
      <c r="G16" s="194"/>
      <c r="H16" s="156"/>
      <c r="I16" s="156"/>
      <c r="J16" s="156"/>
      <c r="K16" s="156"/>
      <c r="Q16" s="146">
        <v>3</v>
      </c>
    </row>
    <row r="17" spans="1:59" x14ac:dyDescent="0.2">
      <c r="A17" s="154"/>
      <c r="B17" s="155"/>
      <c r="C17" s="192" t="s">
        <v>84</v>
      </c>
      <c r="D17" s="193"/>
      <c r="E17" s="193"/>
      <c r="F17" s="193"/>
      <c r="G17" s="194"/>
      <c r="H17" s="156"/>
      <c r="I17" s="156"/>
      <c r="J17" s="156"/>
      <c r="K17" s="156"/>
      <c r="Q17" s="146">
        <v>3</v>
      </c>
    </row>
    <row r="18" spans="1:59" x14ac:dyDescent="0.2">
      <c r="A18" s="154"/>
      <c r="B18" s="155"/>
      <c r="C18" s="192" t="s">
        <v>85</v>
      </c>
      <c r="D18" s="193"/>
      <c r="E18" s="193"/>
      <c r="F18" s="193"/>
      <c r="G18" s="194"/>
      <c r="H18" s="156"/>
      <c r="I18" s="156"/>
      <c r="J18" s="156"/>
      <c r="K18" s="156"/>
      <c r="Q18" s="146">
        <v>3</v>
      </c>
    </row>
    <row r="19" spans="1:59" x14ac:dyDescent="0.2">
      <c r="A19" s="147">
        <v>2</v>
      </c>
      <c r="B19" s="148" t="s">
        <v>86</v>
      </c>
      <c r="C19" s="149" t="s">
        <v>87</v>
      </c>
      <c r="D19" s="150" t="s">
        <v>77</v>
      </c>
      <c r="E19" s="151">
        <v>21.687999999999999</v>
      </c>
      <c r="F19" s="151">
        <v>126</v>
      </c>
      <c r="G19" s="152">
        <f>E19*F19</f>
        <v>2732.6879999999996</v>
      </c>
      <c r="H19" s="153">
        <v>0</v>
      </c>
      <c r="I19" s="153">
        <f>E19*H19</f>
        <v>0</v>
      </c>
      <c r="J19" s="153">
        <v>0</v>
      </c>
      <c r="K19" s="153">
        <f>E19*J19</f>
        <v>0</v>
      </c>
      <c r="Q19" s="146">
        <v>2</v>
      </c>
      <c r="AA19" s="122">
        <v>12</v>
      </c>
      <c r="AB19" s="122">
        <v>0</v>
      </c>
      <c r="AC19" s="122">
        <v>2</v>
      </c>
      <c r="BB19" s="122">
        <v>1</v>
      </c>
      <c r="BC19" s="122">
        <f>IF(BB19=1,G19,0)</f>
        <v>2732.6879999999996</v>
      </c>
      <c r="BD19" s="122">
        <f>IF(BB19=2,G19,0)</f>
        <v>0</v>
      </c>
      <c r="BE19" s="122">
        <f>IF(BB19=3,G19,0)</f>
        <v>0</v>
      </c>
      <c r="BF19" s="122">
        <f>IF(BB19=4,G19,0)</f>
        <v>0</v>
      </c>
      <c r="BG19" s="122">
        <f>IF(BB19=5,G19,0)</f>
        <v>0</v>
      </c>
    </row>
    <row r="20" spans="1:59" x14ac:dyDescent="0.2">
      <c r="A20" s="154"/>
      <c r="B20" s="155"/>
      <c r="C20" s="192" t="s">
        <v>88</v>
      </c>
      <c r="D20" s="193"/>
      <c r="E20" s="193"/>
      <c r="F20" s="193"/>
      <c r="G20" s="194"/>
      <c r="H20" s="156"/>
      <c r="I20" s="156"/>
      <c r="J20" s="156"/>
      <c r="K20" s="156"/>
      <c r="Q20" s="146">
        <v>3</v>
      </c>
    </row>
    <row r="21" spans="1:59" x14ac:dyDescent="0.2">
      <c r="A21" s="154"/>
      <c r="B21" s="155"/>
      <c r="C21" s="192" t="s">
        <v>89</v>
      </c>
      <c r="D21" s="193"/>
      <c r="E21" s="193"/>
      <c r="F21" s="193"/>
      <c r="G21" s="194"/>
      <c r="H21" s="156"/>
      <c r="I21" s="156"/>
      <c r="J21" s="156"/>
      <c r="K21" s="156"/>
      <c r="Q21" s="146">
        <v>3</v>
      </c>
    </row>
    <row r="22" spans="1:59" x14ac:dyDescent="0.2">
      <c r="A22" s="154"/>
      <c r="B22" s="155"/>
      <c r="C22" s="192" t="s">
        <v>90</v>
      </c>
      <c r="D22" s="193"/>
      <c r="E22" s="193"/>
      <c r="F22" s="193"/>
      <c r="G22" s="194"/>
      <c r="H22" s="156"/>
      <c r="I22" s="156"/>
      <c r="J22" s="156"/>
      <c r="K22" s="156"/>
      <c r="Q22" s="146">
        <v>3</v>
      </c>
    </row>
    <row r="23" spans="1:59" x14ac:dyDescent="0.2">
      <c r="A23" s="154"/>
      <c r="B23" s="155"/>
      <c r="C23" s="192" t="s">
        <v>91</v>
      </c>
      <c r="D23" s="193"/>
      <c r="E23" s="193"/>
      <c r="F23" s="193"/>
      <c r="G23" s="194"/>
      <c r="H23" s="156"/>
      <c r="I23" s="156"/>
      <c r="J23" s="156"/>
      <c r="K23" s="156"/>
      <c r="Q23" s="146">
        <v>3</v>
      </c>
    </row>
    <row r="24" spans="1:59" x14ac:dyDescent="0.2">
      <c r="A24" s="154"/>
      <c r="B24" s="155"/>
      <c r="C24" s="192" t="s">
        <v>92</v>
      </c>
      <c r="D24" s="193"/>
      <c r="E24" s="193"/>
      <c r="F24" s="193"/>
      <c r="G24" s="194"/>
      <c r="H24" s="156"/>
      <c r="I24" s="156"/>
      <c r="J24" s="156"/>
      <c r="K24" s="156"/>
      <c r="Q24" s="146">
        <v>3</v>
      </c>
    </row>
    <row r="25" spans="1:59" x14ac:dyDescent="0.2">
      <c r="A25" s="154"/>
      <c r="B25" s="155"/>
      <c r="C25" s="192" t="s">
        <v>93</v>
      </c>
      <c r="D25" s="193"/>
      <c r="E25" s="193"/>
      <c r="F25" s="193"/>
      <c r="G25" s="194"/>
      <c r="H25" s="156"/>
      <c r="I25" s="156"/>
      <c r="J25" s="156"/>
      <c r="K25" s="156"/>
      <c r="Q25" s="146">
        <v>3</v>
      </c>
    </row>
    <row r="26" spans="1:59" x14ac:dyDescent="0.2">
      <c r="A26" s="154"/>
      <c r="B26" s="155"/>
      <c r="C26" s="192" t="s">
        <v>94</v>
      </c>
      <c r="D26" s="193"/>
      <c r="E26" s="193"/>
      <c r="F26" s="193"/>
      <c r="G26" s="194"/>
      <c r="H26" s="156"/>
      <c r="I26" s="156"/>
      <c r="J26" s="156"/>
      <c r="K26" s="156"/>
      <c r="Q26" s="146">
        <v>3</v>
      </c>
    </row>
    <row r="27" spans="1:59" x14ac:dyDescent="0.2">
      <c r="A27" s="147">
        <v>3</v>
      </c>
      <c r="B27" s="148" t="s">
        <v>95</v>
      </c>
      <c r="C27" s="149" t="s">
        <v>96</v>
      </c>
      <c r="D27" s="150" t="s">
        <v>77</v>
      </c>
      <c r="E27" s="151">
        <v>30.28</v>
      </c>
      <c r="F27" s="151">
        <v>121</v>
      </c>
      <c r="G27" s="152">
        <f>E27*F27</f>
        <v>3663.88</v>
      </c>
      <c r="H27" s="153">
        <v>0</v>
      </c>
      <c r="I27" s="153">
        <f>E27*H27</f>
        <v>0</v>
      </c>
      <c r="J27" s="153">
        <v>0</v>
      </c>
      <c r="K27" s="153">
        <f>E27*J27</f>
        <v>0</v>
      </c>
      <c r="Q27" s="146">
        <v>2</v>
      </c>
      <c r="AA27" s="122">
        <v>12</v>
      </c>
      <c r="AB27" s="122">
        <v>0</v>
      </c>
      <c r="AC27" s="122">
        <v>3</v>
      </c>
      <c r="BB27" s="122">
        <v>1</v>
      </c>
      <c r="BC27" s="122">
        <f>IF(BB27=1,G27,0)</f>
        <v>3663.88</v>
      </c>
      <c r="BD27" s="122">
        <f>IF(BB27=2,G27,0)</f>
        <v>0</v>
      </c>
      <c r="BE27" s="122">
        <f>IF(BB27=3,G27,0)</f>
        <v>0</v>
      </c>
      <c r="BF27" s="122">
        <f>IF(BB27=4,G27,0)</f>
        <v>0</v>
      </c>
      <c r="BG27" s="122">
        <f>IF(BB27=5,G27,0)</f>
        <v>0</v>
      </c>
    </row>
    <row r="28" spans="1:59" x14ac:dyDescent="0.2">
      <c r="A28" s="154"/>
      <c r="B28" s="155"/>
      <c r="C28" s="192" t="s">
        <v>97</v>
      </c>
      <c r="D28" s="193"/>
      <c r="E28" s="193"/>
      <c r="F28" s="193"/>
      <c r="G28" s="194"/>
      <c r="H28" s="156"/>
      <c r="I28" s="156"/>
      <c r="J28" s="156"/>
      <c r="K28" s="156"/>
      <c r="Q28" s="146">
        <v>3</v>
      </c>
    </row>
    <row r="29" spans="1:59" x14ac:dyDescent="0.2">
      <c r="A29" s="154"/>
      <c r="B29" s="155"/>
      <c r="C29" s="192" t="s">
        <v>98</v>
      </c>
      <c r="D29" s="193"/>
      <c r="E29" s="193"/>
      <c r="F29" s="193"/>
      <c r="G29" s="194"/>
      <c r="H29" s="156"/>
      <c r="I29" s="156"/>
      <c r="J29" s="156"/>
      <c r="K29" s="156"/>
      <c r="Q29" s="146">
        <v>3</v>
      </c>
    </row>
    <row r="30" spans="1:59" x14ac:dyDescent="0.2">
      <c r="A30" s="154"/>
      <c r="B30" s="155"/>
      <c r="C30" s="192" t="s">
        <v>4</v>
      </c>
      <c r="D30" s="193"/>
      <c r="E30" s="193"/>
      <c r="F30" s="193"/>
      <c r="G30" s="194"/>
      <c r="H30" s="156"/>
      <c r="I30" s="156"/>
      <c r="J30" s="156"/>
      <c r="K30" s="156"/>
      <c r="Q30" s="146">
        <v>3</v>
      </c>
    </row>
    <row r="31" spans="1:59" x14ac:dyDescent="0.2">
      <c r="A31" s="154"/>
      <c r="B31" s="155"/>
      <c r="C31" s="192" t="s">
        <v>99</v>
      </c>
      <c r="D31" s="193"/>
      <c r="E31" s="193"/>
      <c r="F31" s="193"/>
      <c r="G31" s="194"/>
      <c r="H31" s="156"/>
      <c r="I31" s="156"/>
      <c r="J31" s="156"/>
      <c r="K31" s="156"/>
      <c r="Q31" s="146">
        <v>3</v>
      </c>
    </row>
    <row r="32" spans="1:59" x14ac:dyDescent="0.2">
      <c r="A32" s="154"/>
      <c r="B32" s="155"/>
      <c r="C32" s="192" t="s">
        <v>100</v>
      </c>
      <c r="D32" s="193"/>
      <c r="E32" s="193"/>
      <c r="F32" s="193"/>
      <c r="G32" s="194"/>
      <c r="H32" s="156"/>
      <c r="I32" s="156"/>
      <c r="J32" s="156"/>
      <c r="K32" s="156"/>
      <c r="Q32" s="146">
        <v>3</v>
      </c>
    </row>
    <row r="33" spans="1:59" x14ac:dyDescent="0.2">
      <c r="A33" s="154"/>
      <c r="B33" s="155"/>
      <c r="C33" s="192" t="s">
        <v>101</v>
      </c>
      <c r="D33" s="193"/>
      <c r="E33" s="193"/>
      <c r="F33" s="193"/>
      <c r="G33" s="194"/>
      <c r="H33" s="156"/>
      <c r="I33" s="156"/>
      <c r="J33" s="156"/>
      <c r="K33" s="156"/>
      <c r="Q33" s="146">
        <v>3</v>
      </c>
    </row>
    <row r="34" spans="1:59" x14ac:dyDescent="0.2">
      <c r="A34" s="154"/>
      <c r="B34" s="155"/>
      <c r="C34" s="192" t="s">
        <v>102</v>
      </c>
      <c r="D34" s="193"/>
      <c r="E34" s="193"/>
      <c r="F34" s="193"/>
      <c r="G34" s="194"/>
      <c r="H34" s="156"/>
      <c r="I34" s="156"/>
      <c r="J34" s="156"/>
      <c r="K34" s="156"/>
      <c r="Q34" s="146">
        <v>3</v>
      </c>
    </row>
    <row r="35" spans="1:59" x14ac:dyDescent="0.2">
      <c r="A35" s="147">
        <v>4</v>
      </c>
      <c r="B35" s="148" t="s">
        <v>103</v>
      </c>
      <c r="C35" s="149" t="s">
        <v>104</v>
      </c>
      <c r="D35" s="150" t="s">
        <v>77</v>
      </c>
      <c r="E35" s="151">
        <v>45.42</v>
      </c>
      <c r="F35" s="151">
        <v>143</v>
      </c>
      <c r="G35" s="152">
        <f>E35*F35</f>
        <v>6495.06</v>
      </c>
      <c r="H35" s="153">
        <v>0</v>
      </c>
      <c r="I35" s="153">
        <f>E35*H35</f>
        <v>0</v>
      </c>
      <c r="J35" s="153">
        <v>0</v>
      </c>
      <c r="K35" s="153">
        <f>E35*J35</f>
        <v>0</v>
      </c>
      <c r="Q35" s="146">
        <v>2</v>
      </c>
      <c r="AA35" s="122">
        <v>12</v>
      </c>
      <c r="AB35" s="122">
        <v>0</v>
      </c>
      <c r="AC35" s="122">
        <v>4</v>
      </c>
      <c r="BB35" s="122">
        <v>1</v>
      </c>
      <c r="BC35" s="122">
        <f>IF(BB35=1,G35,0)</f>
        <v>6495.06</v>
      </c>
      <c r="BD35" s="122">
        <f>IF(BB35=2,G35,0)</f>
        <v>0</v>
      </c>
      <c r="BE35" s="122">
        <f>IF(BB35=3,G35,0)</f>
        <v>0</v>
      </c>
      <c r="BF35" s="122">
        <f>IF(BB35=4,G35,0)</f>
        <v>0</v>
      </c>
      <c r="BG35" s="122">
        <f>IF(BB35=5,G35,0)</f>
        <v>0</v>
      </c>
    </row>
    <row r="36" spans="1:59" x14ac:dyDescent="0.2">
      <c r="A36" s="147">
        <v>5</v>
      </c>
      <c r="B36" s="148" t="s">
        <v>105</v>
      </c>
      <c r="C36" s="149" t="s">
        <v>106</v>
      </c>
      <c r="D36" s="150" t="s">
        <v>77</v>
      </c>
      <c r="E36" s="151">
        <v>45.42</v>
      </c>
      <c r="F36" s="151">
        <v>387</v>
      </c>
      <c r="G36" s="152">
        <f>E36*F36</f>
        <v>17577.54</v>
      </c>
      <c r="H36" s="153">
        <v>8.1499999999999993E-3</v>
      </c>
      <c r="I36" s="153">
        <f>E36*H36</f>
        <v>0.37017299999999997</v>
      </c>
      <c r="J36" s="153">
        <v>0</v>
      </c>
      <c r="K36" s="153">
        <f>E36*J36</f>
        <v>0</v>
      </c>
      <c r="Q36" s="146">
        <v>2</v>
      </c>
      <c r="AA36" s="122">
        <v>12</v>
      </c>
      <c r="AB36" s="122">
        <v>0</v>
      </c>
      <c r="AC36" s="122">
        <v>5</v>
      </c>
      <c r="BB36" s="122">
        <v>1</v>
      </c>
      <c r="BC36" s="122">
        <f>IF(BB36=1,G36,0)</f>
        <v>17577.54</v>
      </c>
      <c r="BD36" s="122">
        <f>IF(BB36=2,G36,0)</f>
        <v>0</v>
      </c>
      <c r="BE36" s="122">
        <f>IF(BB36=3,G36,0)</f>
        <v>0</v>
      </c>
      <c r="BF36" s="122">
        <f>IF(BB36=4,G36,0)</f>
        <v>0</v>
      </c>
      <c r="BG36" s="122">
        <f>IF(BB36=5,G36,0)</f>
        <v>0</v>
      </c>
    </row>
    <row r="37" spans="1:59" x14ac:dyDescent="0.2">
      <c r="A37" s="147">
        <v>6</v>
      </c>
      <c r="B37" s="148" t="s">
        <v>107</v>
      </c>
      <c r="C37" s="149" t="s">
        <v>108</v>
      </c>
      <c r="D37" s="150" t="s">
        <v>77</v>
      </c>
      <c r="E37" s="151">
        <v>30.28</v>
      </c>
      <c r="F37" s="151">
        <v>578</v>
      </c>
      <c r="G37" s="152">
        <f>E37*F37</f>
        <v>17501.84</v>
      </c>
      <c r="H37" s="153">
        <v>1.54E-2</v>
      </c>
      <c r="I37" s="153">
        <f>E37*H37</f>
        <v>0.46631200000000006</v>
      </c>
      <c r="J37" s="153">
        <v>0</v>
      </c>
      <c r="K37" s="153">
        <f>E37*J37</f>
        <v>0</v>
      </c>
      <c r="Q37" s="146">
        <v>2</v>
      </c>
      <c r="AA37" s="122">
        <v>12</v>
      </c>
      <c r="AB37" s="122">
        <v>0</v>
      </c>
      <c r="AC37" s="122">
        <v>6</v>
      </c>
      <c r="BB37" s="122">
        <v>1</v>
      </c>
      <c r="BC37" s="122">
        <f>IF(BB37=1,G37,0)</f>
        <v>17501.84</v>
      </c>
      <c r="BD37" s="122">
        <f>IF(BB37=2,G37,0)</f>
        <v>0</v>
      </c>
      <c r="BE37" s="122">
        <f>IF(BB37=3,G37,0)</f>
        <v>0</v>
      </c>
      <c r="BF37" s="122">
        <f>IF(BB37=4,G37,0)</f>
        <v>0</v>
      </c>
      <c r="BG37" s="122">
        <f>IF(BB37=5,G37,0)</f>
        <v>0</v>
      </c>
    </row>
    <row r="38" spans="1:59" ht="25.5" x14ac:dyDescent="0.2">
      <c r="A38" s="147">
        <v>7</v>
      </c>
      <c r="B38" s="148" t="s">
        <v>109</v>
      </c>
      <c r="C38" s="149" t="s">
        <v>110</v>
      </c>
      <c r="D38" s="150" t="s">
        <v>77</v>
      </c>
      <c r="E38" s="151">
        <v>16.346</v>
      </c>
      <c r="F38" s="151">
        <v>73</v>
      </c>
      <c r="G38" s="152">
        <f>E38*F38</f>
        <v>1193.258</v>
      </c>
      <c r="H38" s="153">
        <v>1.7</v>
      </c>
      <c r="I38" s="153">
        <f>E38*H38</f>
        <v>27.7882</v>
      </c>
      <c r="J38" s="153">
        <v>0</v>
      </c>
      <c r="K38" s="153">
        <f>E38*J38</f>
        <v>0</v>
      </c>
      <c r="Q38" s="146">
        <v>2</v>
      </c>
      <c r="AA38" s="122">
        <v>12</v>
      </c>
      <c r="AB38" s="122">
        <v>0</v>
      </c>
      <c r="AC38" s="122">
        <v>7</v>
      </c>
      <c r="BB38" s="122">
        <v>1</v>
      </c>
      <c r="BC38" s="122">
        <f>IF(BB38=1,G38,0)</f>
        <v>1193.258</v>
      </c>
      <c r="BD38" s="122">
        <f>IF(BB38=2,G38,0)</f>
        <v>0</v>
      </c>
      <c r="BE38" s="122">
        <f>IF(BB38=3,G38,0)</f>
        <v>0</v>
      </c>
      <c r="BF38" s="122">
        <f>IF(BB38=4,G38,0)</f>
        <v>0</v>
      </c>
      <c r="BG38" s="122">
        <f>IF(BB38=5,G38,0)</f>
        <v>0</v>
      </c>
    </row>
    <row r="39" spans="1:59" x14ac:dyDescent="0.2">
      <c r="A39" s="154"/>
      <c r="B39" s="155"/>
      <c r="C39" s="192" t="s">
        <v>111</v>
      </c>
      <c r="D39" s="193"/>
      <c r="E39" s="193"/>
      <c r="F39" s="193"/>
      <c r="G39" s="194"/>
      <c r="H39" s="156"/>
      <c r="I39" s="156"/>
      <c r="J39" s="156"/>
      <c r="K39" s="156"/>
      <c r="Q39" s="146">
        <v>3</v>
      </c>
    </row>
    <row r="40" spans="1:59" x14ac:dyDescent="0.2">
      <c r="A40" s="154"/>
      <c r="B40" s="155"/>
      <c r="C40" s="192" t="s">
        <v>112</v>
      </c>
      <c r="D40" s="193"/>
      <c r="E40" s="193"/>
      <c r="F40" s="193"/>
      <c r="G40" s="194"/>
      <c r="H40" s="156"/>
      <c r="I40" s="156"/>
      <c r="J40" s="156"/>
      <c r="K40" s="156"/>
      <c r="Q40" s="146">
        <v>3</v>
      </c>
    </row>
    <row r="41" spans="1:59" x14ac:dyDescent="0.2">
      <c r="A41" s="154"/>
      <c r="B41" s="155"/>
      <c r="C41" s="192" t="s">
        <v>113</v>
      </c>
      <c r="D41" s="193"/>
      <c r="E41" s="193"/>
      <c r="F41" s="193"/>
      <c r="G41" s="194"/>
      <c r="H41" s="156"/>
      <c r="I41" s="156"/>
      <c r="J41" s="156"/>
      <c r="K41" s="156"/>
      <c r="Q41" s="146">
        <v>3</v>
      </c>
    </row>
    <row r="42" spans="1:59" x14ac:dyDescent="0.2">
      <c r="A42" s="154"/>
      <c r="B42" s="155"/>
      <c r="C42" s="192" t="s">
        <v>114</v>
      </c>
      <c r="D42" s="193"/>
      <c r="E42" s="193"/>
      <c r="F42" s="193"/>
      <c r="G42" s="194"/>
      <c r="H42" s="156"/>
      <c r="I42" s="156"/>
      <c r="J42" s="156"/>
      <c r="K42" s="156"/>
      <c r="Q42" s="146">
        <v>3</v>
      </c>
    </row>
    <row r="43" spans="1:59" x14ac:dyDescent="0.2">
      <c r="A43" s="154"/>
      <c r="B43" s="155"/>
      <c r="C43" s="192" t="s">
        <v>115</v>
      </c>
      <c r="D43" s="193"/>
      <c r="E43" s="193"/>
      <c r="F43" s="193"/>
      <c r="G43" s="194"/>
      <c r="H43" s="156"/>
      <c r="I43" s="156"/>
      <c r="J43" s="156"/>
      <c r="K43" s="156"/>
      <c r="Q43" s="146">
        <v>3</v>
      </c>
    </row>
    <row r="44" spans="1:59" x14ac:dyDescent="0.2">
      <c r="A44" s="154"/>
      <c r="B44" s="155"/>
      <c r="C44" s="192" t="s">
        <v>116</v>
      </c>
      <c r="D44" s="193"/>
      <c r="E44" s="193"/>
      <c r="F44" s="193"/>
      <c r="G44" s="194"/>
      <c r="H44" s="156"/>
      <c r="I44" s="156"/>
      <c r="J44" s="156"/>
      <c r="K44" s="156"/>
      <c r="Q44" s="146">
        <v>3</v>
      </c>
    </row>
    <row r="45" spans="1:59" x14ac:dyDescent="0.2">
      <c r="A45" s="154"/>
      <c r="B45" s="155"/>
      <c r="C45" s="192" t="s">
        <v>117</v>
      </c>
      <c r="D45" s="193"/>
      <c r="E45" s="193"/>
      <c r="F45" s="193"/>
      <c r="G45" s="194"/>
      <c r="H45" s="156"/>
      <c r="I45" s="156"/>
      <c r="J45" s="156"/>
      <c r="K45" s="156"/>
      <c r="Q45" s="146">
        <v>3</v>
      </c>
    </row>
    <row r="46" spans="1:59" x14ac:dyDescent="0.2">
      <c r="A46" s="154"/>
      <c r="B46" s="155"/>
      <c r="C46" s="192" t="s">
        <v>118</v>
      </c>
      <c r="D46" s="193"/>
      <c r="E46" s="193"/>
      <c r="F46" s="193"/>
      <c r="G46" s="194"/>
      <c r="H46" s="156"/>
      <c r="I46" s="156"/>
      <c r="J46" s="156"/>
      <c r="K46" s="156"/>
      <c r="Q46" s="146">
        <v>3</v>
      </c>
    </row>
    <row r="47" spans="1:59" x14ac:dyDescent="0.2">
      <c r="A47" s="154"/>
      <c r="B47" s="155"/>
      <c r="C47" s="192" t="s">
        <v>119</v>
      </c>
      <c r="D47" s="193"/>
      <c r="E47" s="193"/>
      <c r="F47" s="193"/>
      <c r="G47" s="194"/>
      <c r="H47" s="156"/>
      <c r="I47" s="156"/>
      <c r="J47" s="156"/>
      <c r="K47" s="156"/>
      <c r="Q47" s="146">
        <v>3</v>
      </c>
    </row>
    <row r="48" spans="1:59" x14ac:dyDescent="0.2">
      <c r="A48" s="154"/>
      <c r="B48" s="155"/>
      <c r="C48" s="192" t="s">
        <v>120</v>
      </c>
      <c r="D48" s="193"/>
      <c r="E48" s="193"/>
      <c r="F48" s="193"/>
      <c r="G48" s="194"/>
      <c r="H48" s="156"/>
      <c r="I48" s="156"/>
      <c r="J48" s="156"/>
      <c r="K48" s="156"/>
      <c r="Q48" s="146">
        <v>3</v>
      </c>
    </row>
    <row r="49" spans="1:59" x14ac:dyDescent="0.2">
      <c r="A49" s="154"/>
      <c r="B49" s="155"/>
      <c r="C49" s="192" t="s">
        <v>121</v>
      </c>
      <c r="D49" s="193"/>
      <c r="E49" s="193"/>
      <c r="F49" s="193"/>
      <c r="G49" s="194"/>
      <c r="H49" s="156"/>
      <c r="I49" s="156"/>
      <c r="J49" s="156"/>
      <c r="K49" s="156"/>
      <c r="Q49" s="146">
        <v>3</v>
      </c>
    </row>
    <row r="50" spans="1:59" x14ac:dyDescent="0.2">
      <c r="A50" s="147">
        <v>8</v>
      </c>
      <c r="B50" s="148" t="s">
        <v>122</v>
      </c>
      <c r="C50" s="149" t="s">
        <v>123</v>
      </c>
      <c r="D50" s="150" t="s">
        <v>77</v>
      </c>
      <c r="E50" s="151">
        <v>114.25</v>
      </c>
      <c r="F50" s="151">
        <v>128</v>
      </c>
      <c r="G50" s="152">
        <f>E50*F50</f>
        <v>14624</v>
      </c>
      <c r="H50" s="153">
        <v>0</v>
      </c>
      <c r="I50" s="153">
        <f>E50*H50</f>
        <v>0</v>
      </c>
      <c r="J50" s="153">
        <v>0</v>
      </c>
      <c r="K50" s="153">
        <f>E50*J50</f>
        <v>0</v>
      </c>
      <c r="Q50" s="146">
        <v>2</v>
      </c>
      <c r="AA50" s="122">
        <v>12</v>
      </c>
      <c r="AB50" s="122">
        <v>0</v>
      </c>
      <c r="AC50" s="122">
        <v>8</v>
      </c>
      <c r="BB50" s="122">
        <v>1</v>
      </c>
      <c r="BC50" s="122">
        <f>IF(BB50=1,G50,0)</f>
        <v>14624</v>
      </c>
      <c r="BD50" s="122">
        <f>IF(BB50=2,G50,0)</f>
        <v>0</v>
      </c>
      <c r="BE50" s="122">
        <f>IF(BB50=3,G50,0)</f>
        <v>0</v>
      </c>
      <c r="BF50" s="122">
        <f>IF(BB50=4,G50,0)</f>
        <v>0</v>
      </c>
      <c r="BG50" s="122">
        <f>IF(BB50=5,G50,0)</f>
        <v>0</v>
      </c>
    </row>
    <row r="51" spans="1:59" x14ac:dyDescent="0.2">
      <c r="A51" s="154"/>
      <c r="B51" s="155"/>
      <c r="C51" s="192" t="s">
        <v>124</v>
      </c>
      <c r="D51" s="193"/>
      <c r="E51" s="193"/>
      <c r="F51" s="193"/>
      <c r="G51" s="194"/>
      <c r="H51" s="156"/>
      <c r="I51" s="156"/>
      <c r="J51" s="156"/>
      <c r="K51" s="156"/>
      <c r="Q51" s="146">
        <v>3</v>
      </c>
    </row>
    <row r="52" spans="1:59" x14ac:dyDescent="0.2">
      <c r="A52" s="147">
        <v>9</v>
      </c>
      <c r="B52" s="148" t="s">
        <v>125</v>
      </c>
      <c r="C52" s="149" t="s">
        <v>126</v>
      </c>
      <c r="D52" s="150" t="s">
        <v>77</v>
      </c>
      <c r="E52" s="151">
        <v>249.6</v>
      </c>
      <c r="F52" s="151">
        <v>14</v>
      </c>
      <c r="G52" s="152">
        <f>E52*F52</f>
        <v>3494.4</v>
      </c>
      <c r="H52" s="153">
        <v>0</v>
      </c>
      <c r="I52" s="153">
        <f>E52*H52</f>
        <v>0</v>
      </c>
      <c r="J52" s="153">
        <v>0</v>
      </c>
      <c r="K52" s="153">
        <f>E52*J52</f>
        <v>0</v>
      </c>
      <c r="Q52" s="146">
        <v>2</v>
      </c>
      <c r="AA52" s="122">
        <v>12</v>
      </c>
      <c r="AB52" s="122">
        <v>0</v>
      </c>
      <c r="AC52" s="122">
        <v>9</v>
      </c>
      <c r="BB52" s="122">
        <v>1</v>
      </c>
      <c r="BC52" s="122">
        <f>IF(BB52=1,G52,0)</f>
        <v>3494.4</v>
      </c>
      <c r="BD52" s="122">
        <f>IF(BB52=2,G52,0)</f>
        <v>0</v>
      </c>
      <c r="BE52" s="122">
        <f>IF(BB52=3,G52,0)</f>
        <v>0</v>
      </c>
      <c r="BF52" s="122">
        <f>IF(BB52=4,G52,0)</f>
        <v>0</v>
      </c>
      <c r="BG52" s="122">
        <f>IF(BB52=5,G52,0)</f>
        <v>0</v>
      </c>
    </row>
    <row r="53" spans="1:59" x14ac:dyDescent="0.2">
      <c r="A53" s="154"/>
      <c r="B53" s="155"/>
      <c r="C53" s="192" t="s">
        <v>127</v>
      </c>
      <c r="D53" s="193"/>
      <c r="E53" s="193"/>
      <c r="F53" s="193"/>
      <c r="G53" s="194"/>
      <c r="H53" s="156"/>
      <c r="I53" s="156"/>
      <c r="J53" s="156"/>
      <c r="K53" s="156"/>
      <c r="Q53" s="146">
        <v>3</v>
      </c>
    </row>
    <row r="54" spans="1:59" x14ac:dyDescent="0.2">
      <c r="A54" s="147">
        <v>10</v>
      </c>
      <c r="B54" s="148" t="s">
        <v>128</v>
      </c>
      <c r="C54" s="149" t="s">
        <v>129</v>
      </c>
      <c r="D54" s="150" t="s">
        <v>130</v>
      </c>
      <c r="E54" s="151">
        <v>220</v>
      </c>
      <c r="F54" s="151">
        <v>27</v>
      </c>
      <c r="G54" s="152">
        <f>E54*F54</f>
        <v>5940</v>
      </c>
      <c r="H54" s="153">
        <v>0</v>
      </c>
      <c r="I54" s="153">
        <f>E54*H54</f>
        <v>0</v>
      </c>
      <c r="J54" s="153">
        <v>0</v>
      </c>
      <c r="K54" s="153">
        <f>E54*J54</f>
        <v>0</v>
      </c>
      <c r="Q54" s="146">
        <v>2</v>
      </c>
      <c r="AA54" s="122">
        <v>12</v>
      </c>
      <c r="AB54" s="122">
        <v>0</v>
      </c>
      <c r="AC54" s="122">
        <v>10</v>
      </c>
      <c r="BB54" s="122">
        <v>1</v>
      </c>
      <c r="BC54" s="122">
        <f>IF(BB54=1,G54,0)</f>
        <v>5940</v>
      </c>
      <c r="BD54" s="122">
        <f>IF(BB54=2,G54,0)</f>
        <v>0</v>
      </c>
      <c r="BE54" s="122">
        <f>IF(BB54=3,G54,0)</f>
        <v>0</v>
      </c>
      <c r="BF54" s="122">
        <f>IF(BB54=4,G54,0)</f>
        <v>0</v>
      </c>
      <c r="BG54" s="122">
        <f>IF(BB54=5,G54,0)</f>
        <v>0</v>
      </c>
    </row>
    <row r="55" spans="1:59" x14ac:dyDescent="0.2">
      <c r="A55" s="154"/>
      <c r="B55" s="155"/>
      <c r="C55" s="192" t="s">
        <v>131</v>
      </c>
      <c r="D55" s="193"/>
      <c r="E55" s="193"/>
      <c r="F55" s="193"/>
      <c r="G55" s="194"/>
      <c r="H55" s="156"/>
      <c r="I55" s="156"/>
      <c r="J55" s="156"/>
      <c r="K55" s="156"/>
      <c r="Q55" s="146">
        <v>3</v>
      </c>
    </row>
    <row r="56" spans="1:59" x14ac:dyDescent="0.2">
      <c r="A56" s="147">
        <v>11</v>
      </c>
      <c r="B56" s="148" t="s">
        <v>132</v>
      </c>
      <c r="C56" s="149" t="s">
        <v>133</v>
      </c>
      <c r="D56" s="150" t="s">
        <v>130</v>
      </c>
      <c r="E56" s="151">
        <v>220</v>
      </c>
      <c r="F56" s="151">
        <v>5</v>
      </c>
      <c r="G56" s="152">
        <f>E56*F56</f>
        <v>1100</v>
      </c>
      <c r="H56" s="153">
        <v>3.0000000000000001E-5</v>
      </c>
      <c r="I56" s="153">
        <f>E56*H56</f>
        <v>6.6E-3</v>
      </c>
      <c r="J56" s="153">
        <v>0</v>
      </c>
      <c r="K56" s="153">
        <f>E56*J56</f>
        <v>0</v>
      </c>
      <c r="Q56" s="146">
        <v>2</v>
      </c>
      <c r="AA56" s="122">
        <v>12</v>
      </c>
      <c r="AB56" s="122">
        <v>0</v>
      </c>
      <c r="AC56" s="122">
        <v>11</v>
      </c>
      <c r="BB56" s="122">
        <v>1</v>
      </c>
      <c r="BC56" s="122">
        <f>IF(BB56=1,G56,0)</f>
        <v>1100</v>
      </c>
      <c r="BD56" s="122">
        <f>IF(BB56=2,G56,0)</f>
        <v>0</v>
      </c>
      <c r="BE56" s="122">
        <f>IF(BB56=3,G56,0)</f>
        <v>0</v>
      </c>
      <c r="BF56" s="122">
        <f>IF(BB56=4,G56,0)</f>
        <v>0</v>
      </c>
      <c r="BG56" s="122">
        <f>IF(BB56=5,G56,0)</f>
        <v>0</v>
      </c>
    </row>
    <row r="57" spans="1:59" x14ac:dyDescent="0.2">
      <c r="A57" s="147">
        <v>12</v>
      </c>
      <c r="B57" s="148" t="s">
        <v>134</v>
      </c>
      <c r="C57" s="149" t="s">
        <v>135</v>
      </c>
      <c r="D57" s="150" t="s">
        <v>130</v>
      </c>
      <c r="E57" s="151">
        <v>790</v>
      </c>
      <c r="F57" s="151">
        <v>28</v>
      </c>
      <c r="G57" s="152">
        <f>E57*F57</f>
        <v>22120</v>
      </c>
      <c r="H57" s="153">
        <v>0</v>
      </c>
      <c r="I57" s="153">
        <f>E57*H57</f>
        <v>0</v>
      </c>
      <c r="J57" s="153">
        <v>0</v>
      </c>
      <c r="K57" s="153">
        <f>E57*J57</f>
        <v>0</v>
      </c>
      <c r="Q57" s="146">
        <v>2</v>
      </c>
      <c r="AA57" s="122">
        <v>12</v>
      </c>
      <c r="AB57" s="122">
        <v>0</v>
      </c>
      <c r="AC57" s="122">
        <v>12</v>
      </c>
      <c r="BB57" s="122">
        <v>1</v>
      </c>
      <c r="BC57" s="122">
        <f>IF(BB57=1,G57,0)</f>
        <v>22120</v>
      </c>
      <c r="BD57" s="122">
        <f>IF(BB57=2,G57,0)</f>
        <v>0</v>
      </c>
      <c r="BE57" s="122">
        <f>IF(BB57=3,G57,0)</f>
        <v>0</v>
      </c>
      <c r="BF57" s="122">
        <f>IF(BB57=4,G57,0)</f>
        <v>0</v>
      </c>
      <c r="BG57" s="122">
        <f>IF(BB57=5,G57,0)</f>
        <v>0</v>
      </c>
    </row>
    <row r="58" spans="1:59" x14ac:dyDescent="0.2">
      <c r="A58" s="147">
        <v>13</v>
      </c>
      <c r="B58" s="148" t="s">
        <v>136</v>
      </c>
      <c r="C58" s="149" t="s">
        <v>137</v>
      </c>
      <c r="D58" s="150" t="s">
        <v>130</v>
      </c>
      <c r="E58" s="151">
        <v>790</v>
      </c>
      <c r="F58" s="151">
        <v>9</v>
      </c>
      <c r="G58" s="152">
        <f>E58*F58</f>
        <v>7110</v>
      </c>
      <c r="H58" s="153">
        <v>3.0000000000000001E-5</v>
      </c>
      <c r="I58" s="153">
        <f>E58*H58</f>
        <v>2.3700000000000002E-2</v>
      </c>
      <c r="J58" s="153">
        <v>0</v>
      </c>
      <c r="K58" s="153">
        <f>E58*J58</f>
        <v>0</v>
      </c>
      <c r="Q58" s="146">
        <v>2</v>
      </c>
      <c r="AA58" s="122">
        <v>12</v>
      </c>
      <c r="AB58" s="122">
        <v>0</v>
      </c>
      <c r="AC58" s="122">
        <v>13</v>
      </c>
      <c r="BB58" s="122">
        <v>1</v>
      </c>
      <c r="BC58" s="122">
        <f>IF(BB58=1,G58,0)</f>
        <v>7110</v>
      </c>
      <c r="BD58" s="122">
        <f>IF(BB58=2,G58,0)</f>
        <v>0</v>
      </c>
      <c r="BE58" s="122">
        <f>IF(BB58=3,G58,0)</f>
        <v>0</v>
      </c>
      <c r="BF58" s="122">
        <f>IF(BB58=4,G58,0)</f>
        <v>0</v>
      </c>
      <c r="BG58" s="122">
        <f>IF(BB58=5,G58,0)</f>
        <v>0</v>
      </c>
    </row>
    <row r="59" spans="1:59" x14ac:dyDescent="0.2">
      <c r="A59" s="147">
        <v>14</v>
      </c>
      <c r="B59" s="148" t="s">
        <v>138</v>
      </c>
      <c r="C59" s="149" t="s">
        <v>139</v>
      </c>
      <c r="D59" s="150" t="s">
        <v>77</v>
      </c>
      <c r="E59" s="151">
        <v>926</v>
      </c>
      <c r="F59" s="151">
        <v>58</v>
      </c>
      <c r="G59" s="152">
        <f>E59*F59</f>
        <v>53708</v>
      </c>
      <c r="H59" s="153">
        <v>0</v>
      </c>
      <c r="I59" s="153">
        <f>E59*H59</f>
        <v>0</v>
      </c>
      <c r="J59" s="153">
        <v>0</v>
      </c>
      <c r="K59" s="153">
        <f>E59*J59</f>
        <v>0</v>
      </c>
      <c r="Q59" s="146">
        <v>2</v>
      </c>
      <c r="AA59" s="122">
        <v>12</v>
      </c>
      <c r="AB59" s="122">
        <v>0</v>
      </c>
      <c r="AC59" s="122">
        <v>14</v>
      </c>
      <c r="BB59" s="122">
        <v>1</v>
      </c>
      <c r="BC59" s="122">
        <f>IF(BB59=1,G59,0)</f>
        <v>53708</v>
      </c>
      <c r="BD59" s="122">
        <f>IF(BB59=2,G59,0)</f>
        <v>0</v>
      </c>
      <c r="BE59" s="122">
        <f>IF(BB59=3,G59,0)</f>
        <v>0</v>
      </c>
      <c r="BF59" s="122">
        <f>IF(BB59=4,G59,0)</f>
        <v>0</v>
      </c>
      <c r="BG59" s="122">
        <f>IF(BB59=5,G59,0)</f>
        <v>0</v>
      </c>
    </row>
    <row r="60" spans="1:59" x14ac:dyDescent="0.2">
      <c r="A60" s="154"/>
      <c r="B60" s="155"/>
      <c r="C60" s="192" t="s">
        <v>140</v>
      </c>
      <c r="D60" s="193"/>
      <c r="E60" s="193"/>
      <c r="F60" s="193"/>
      <c r="G60" s="194"/>
      <c r="H60" s="156"/>
      <c r="I60" s="156"/>
      <c r="J60" s="156"/>
      <c r="K60" s="156"/>
      <c r="Q60" s="146">
        <v>3</v>
      </c>
    </row>
    <row r="61" spans="1:59" ht="25.5" x14ac:dyDescent="0.2">
      <c r="A61" s="147">
        <v>15</v>
      </c>
      <c r="B61" s="148" t="s">
        <v>141</v>
      </c>
      <c r="C61" s="149" t="s">
        <v>142</v>
      </c>
      <c r="D61" s="150" t="s">
        <v>77</v>
      </c>
      <c r="E61" s="151">
        <v>926</v>
      </c>
      <c r="F61" s="151">
        <v>260</v>
      </c>
      <c r="G61" s="152">
        <f>E61*F61</f>
        <v>240760</v>
      </c>
      <c r="H61" s="153">
        <v>0</v>
      </c>
      <c r="I61" s="153">
        <f>E61*H61</f>
        <v>0</v>
      </c>
      <c r="J61" s="153">
        <v>0</v>
      </c>
      <c r="K61" s="153">
        <f>E61*J61</f>
        <v>0</v>
      </c>
      <c r="Q61" s="146">
        <v>2</v>
      </c>
      <c r="AA61" s="122">
        <v>12</v>
      </c>
      <c r="AB61" s="122">
        <v>0</v>
      </c>
      <c r="AC61" s="122">
        <v>15</v>
      </c>
      <c r="BB61" s="122">
        <v>1</v>
      </c>
      <c r="BC61" s="122">
        <f>IF(BB61=1,G61,0)</f>
        <v>240760</v>
      </c>
      <c r="BD61" s="122">
        <f>IF(BB61=2,G61,0)</f>
        <v>0</v>
      </c>
      <c r="BE61" s="122">
        <f>IF(BB61=3,G61,0)</f>
        <v>0</v>
      </c>
      <c r="BF61" s="122">
        <f>IF(BB61=4,G61,0)</f>
        <v>0</v>
      </c>
      <c r="BG61" s="122">
        <f>IF(BB61=5,G61,0)</f>
        <v>0</v>
      </c>
    </row>
    <row r="62" spans="1:59" x14ac:dyDescent="0.2">
      <c r="A62" s="147">
        <v>16</v>
      </c>
      <c r="B62" s="148" t="s">
        <v>75</v>
      </c>
      <c r="C62" s="149" t="s">
        <v>76</v>
      </c>
      <c r="D62" s="150" t="s">
        <v>77</v>
      </c>
      <c r="E62" s="151">
        <v>13.504</v>
      </c>
      <c r="F62" s="151">
        <v>130</v>
      </c>
      <c r="G62" s="152">
        <f>E62*F62</f>
        <v>1755.52</v>
      </c>
      <c r="H62" s="153">
        <v>0</v>
      </c>
      <c r="I62" s="153">
        <f>E62*H62</f>
        <v>0</v>
      </c>
      <c r="J62" s="153">
        <v>0</v>
      </c>
      <c r="K62" s="153">
        <f>E62*J62</f>
        <v>0</v>
      </c>
      <c r="Q62" s="146">
        <v>2</v>
      </c>
      <c r="AA62" s="122">
        <v>12</v>
      </c>
      <c r="AB62" s="122">
        <v>0</v>
      </c>
      <c r="AC62" s="122">
        <v>16</v>
      </c>
      <c r="BB62" s="122">
        <v>1</v>
      </c>
      <c r="BC62" s="122">
        <f>IF(BB62=1,G62,0)</f>
        <v>1755.52</v>
      </c>
      <c r="BD62" s="122">
        <f>IF(BB62=2,G62,0)</f>
        <v>0</v>
      </c>
      <c r="BE62" s="122">
        <f>IF(BB62=3,G62,0)</f>
        <v>0</v>
      </c>
      <c r="BF62" s="122">
        <f>IF(BB62=4,G62,0)</f>
        <v>0</v>
      </c>
      <c r="BG62" s="122">
        <f>IF(BB62=5,G62,0)</f>
        <v>0</v>
      </c>
    </row>
    <row r="63" spans="1:59" x14ac:dyDescent="0.2">
      <c r="A63" s="154"/>
      <c r="B63" s="155"/>
      <c r="C63" s="192" t="s">
        <v>143</v>
      </c>
      <c r="D63" s="193"/>
      <c r="E63" s="193"/>
      <c r="F63" s="193"/>
      <c r="G63" s="194"/>
      <c r="H63" s="156"/>
      <c r="I63" s="156"/>
      <c r="J63" s="156"/>
      <c r="K63" s="156"/>
      <c r="Q63" s="146">
        <v>3</v>
      </c>
    </row>
    <row r="64" spans="1:59" x14ac:dyDescent="0.2">
      <c r="A64" s="154"/>
      <c r="B64" s="155"/>
      <c r="C64" s="192" t="s">
        <v>144</v>
      </c>
      <c r="D64" s="193"/>
      <c r="E64" s="193"/>
      <c r="F64" s="193"/>
      <c r="G64" s="194"/>
      <c r="H64" s="156"/>
      <c r="I64" s="156"/>
      <c r="J64" s="156"/>
      <c r="K64" s="156"/>
      <c r="Q64" s="146">
        <v>3</v>
      </c>
    </row>
    <row r="65" spans="1:59" x14ac:dyDescent="0.2">
      <c r="A65" s="154"/>
      <c r="B65" s="155"/>
      <c r="C65" s="192" t="s">
        <v>145</v>
      </c>
      <c r="D65" s="193"/>
      <c r="E65" s="193"/>
      <c r="F65" s="193"/>
      <c r="G65" s="194"/>
      <c r="H65" s="156"/>
      <c r="I65" s="156"/>
      <c r="J65" s="156"/>
      <c r="K65" s="156"/>
      <c r="Q65" s="146">
        <v>3</v>
      </c>
    </row>
    <row r="66" spans="1:59" x14ac:dyDescent="0.2">
      <c r="A66" s="154"/>
      <c r="B66" s="155"/>
      <c r="C66" s="192" t="s">
        <v>146</v>
      </c>
      <c r="D66" s="193"/>
      <c r="E66" s="193"/>
      <c r="F66" s="193"/>
      <c r="G66" s="194"/>
      <c r="H66" s="156"/>
      <c r="I66" s="156"/>
      <c r="J66" s="156"/>
      <c r="K66" s="156"/>
      <c r="Q66" s="146">
        <v>3</v>
      </c>
    </row>
    <row r="67" spans="1:59" x14ac:dyDescent="0.2">
      <c r="A67" s="154"/>
      <c r="B67" s="155"/>
      <c r="C67" s="192" t="s">
        <v>147</v>
      </c>
      <c r="D67" s="193"/>
      <c r="E67" s="193"/>
      <c r="F67" s="193"/>
      <c r="G67" s="194"/>
      <c r="H67" s="156"/>
      <c r="I67" s="156"/>
      <c r="J67" s="156"/>
      <c r="K67" s="156"/>
      <c r="Q67" s="146">
        <v>3</v>
      </c>
    </row>
    <row r="68" spans="1:59" x14ac:dyDescent="0.2">
      <c r="A68" s="157"/>
      <c r="B68" s="158" t="s">
        <v>73</v>
      </c>
      <c r="C68" s="159" t="str">
        <f>CONCATENATE(B7," ",C7)</f>
        <v>1 Zemní práce</v>
      </c>
      <c r="D68" s="157"/>
      <c r="E68" s="160"/>
      <c r="F68" s="160"/>
      <c r="G68" s="161">
        <f>SUM(G7:G67)</f>
        <v>400868.18599999999</v>
      </c>
      <c r="H68" s="162"/>
      <c r="I68" s="163">
        <f>SUM(I7:I67)</f>
        <v>28.654985</v>
      </c>
      <c r="J68" s="162"/>
      <c r="K68" s="163">
        <f>SUM(K7:K67)</f>
        <v>0</v>
      </c>
      <c r="Q68" s="146">
        <v>4</v>
      </c>
      <c r="BC68" s="164">
        <f>SUM(BC7:BC67)</f>
        <v>400868.18599999999</v>
      </c>
      <c r="BD68" s="164">
        <f>SUM(BD7:BD67)</f>
        <v>0</v>
      </c>
      <c r="BE68" s="164">
        <f>SUM(BE7:BE67)</f>
        <v>0</v>
      </c>
      <c r="BF68" s="164">
        <f>SUM(BF7:BF67)</f>
        <v>0</v>
      </c>
      <c r="BG68" s="164">
        <f>SUM(BG7:BG67)</f>
        <v>0</v>
      </c>
    </row>
    <row r="69" spans="1:59" x14ac:dyDescent="0.2">
      <c r="A69" s="139" t="s">
        <v>69</v>
      </c>
      <c r="B69" s="140" t="s">
        <v>148</v>
      </c>
      <c r="C69" s="141" t="s">
        <v>149</v>
      </c>
      <c r="D69" s="142"/>
      <c r="E69" s="143"/>
      <c r="F69" s="143"/>
      <c r="G69" s="144"/>
      <c r="H69" s="145"/>
      <c r="I69" s="145"/>
      <c r="J69" s="145"/>
      <c r="K69" s="145"/>
      <c r="Q69" s="146">
        <v>1</v>
      </c>
    </row>
    <row r="70" spans="1:59" x14ac:dyDescent="0.2">
      <c r="A70" s="147">
        <v>17</v>
      </c>
      <c r="B70" s="148" t="s">
        <v>150</v>
      </c>
      <c r="C70" s="149" t="s">
        <v>151</v>
      </c>
      <c r="D70" s="150" t="s">
        <v>152</v>
      </c>
      <c r="E70" s="151">
        <v>37.5</v>
      </c>
      <c r="F70" s="151">
        <v>71</v>
      </c>
      <c r="G70" s="152">
        <f>E70*F70</f>
        <v>2662.5</v>
      </c>
      <c r="H70" s="153">
        <v>0.22106999999999999</v>
      </c>
      <c r="I70" s="153">
        <f>E70*H70</f>
        <v>8.2901249999999997</v>
      </c>
      <c r="J70" s="153">
        <v>0</v>
      </c>
      <c r="K70" s="153">
        <f>E70*J70</f>
        <v>0</v>
      </c>
      <c r="Q70" s="146">
        <v>2</v>
      </c>
      <c r="AA70" s="122">
        <v>12</v>
      </c>
      <c r="AB70" s="122">
        <v>0</v>
      </c>
      <c r="AC70" s="122">
        <v>17</v>
      </c>
      <c r="BB70" s="122">
        <v>1</v>
      </c>
      <c r="BC70" s="122">
        <f>IF(BB70=1,G70,0)</f>
        <v>2662.5</v>
      </c>
      <c r="BD70" s="122">
        <f>IF(BB70=2,G70,0)</f>
        <v>0</v>
      </c>
      <c r="BE70" s="122">
        <f>IF(BB70=3,G70,0)</f>
        <v>0</v>
      </c>
      <c r="BF70" s="122">
        <f>IF(BB70=4,G70,0)</f>
        <v>0</v>
      </c>
      <c r="BG70" s="122">
        <f>IF(BB70=5,G70,0)</f>
        <v>0</v>
      </c>
    </row>
    <row r="71" spans="1:59" x14ac:dyDescent="0.2">
      <c r="A71" s="147">
        <v>18</v>
      </c>
      <c r="B71" s="148" t="s">
        <v>153</v>
      </c>
      <c r="C71" s="149" t="s">
        <v>154</v>
      </c>
      <c r="D71" s="150" t="s">
        <v>77</v>
      </c>
      <c r="E71" s="151">
        <v>6.5919999999999996</v>
      </c>
      <c r="F71" s="151">
        <v>2010</v>
      </c>
      <c r="G71" s="152">
        <f>E71*F71</f>
        <v>13249.92</v>
      </c>
      <c r="H71" s="153">
        <v>3.1486999999999998</v>
      </c>
      <c r="I71" s="153">
        <f>E71*H71</f>
        <v>20.756230399999996</v>
      </c>
      <c r="J71" s="153">
        <v>0</v>
      </c>
      <c r="K71" s="153">
        <f>E71*J71</f>
        <v>0</v>
      </c>
      <c r="Q71" s="146">
        <v>2</v>
      </c>
      <c r="AA71" s="122">
        <v>12</v>
      </c>
      <c r="AB71" s="122">
        <v>0</v>
      </c>
      <c r="AC71" s="122">
        <v>18</v>
      </c>
      <c r="BB71" s="122">
        <v>1</v>
      </c>
      <c r="BC71" s="122">
        <f>IF(BB71=1,G71,0)</f>
        <v>13249.92</v>
      </c>
      <c r="BD71" s="122">
        <f>IF(BB71=2,G71,0)</f>
        <v>0</v>
      </c>
      <c r="BE71" s="122">
        <f>IF(BB71=3,G71,0)</f>
        <v>0</v>
      </c>
      <c r="BF71" s="122">
        <f>IF(BB71=4,G71,0)</f>
        <v>0</v>
      </c>
      <c r="BG71" s="122">
        <f>IF(BB71=5,G71,0)</f>
        <v>0</v>
      </c>
    </row>
    <row r="72" spans="1:59" x14ac:dyDescent="0.2">
      <c r="A72" s="154"/>
      <c r="B72" s="155"/>
      <c r="C72" s="192" t="s">
        <v>155</v>
      </c>
      <c r="D72" s="193"/>
      <c r="E72" s="193"/>
      <c r="F72" s="193"/>
      <c r="G72" s="194"/>
      <c r="H72" s="156"/>
      <c r="I72" s="156"/>
      <c r="J72" s="156"/>
      <c r="K72" s="156"/>
      <c r="Q72" s="146">
        <v>3</v>
      </c>
    </row>
    <row r="73" spans="1:59" x14ac:dyDescent="0.2">
      <c r="A73" s="147">
        <v>19</v>
      </c>
      <c r="B73" s="148" t="s">
        <v>156</v>
      </c>
      <c r="C73" s="149" t="s">
        <v>157</v>
      </c>
      <c r="D73" s="150" t="s">
        <v>77</v>
      </c>
      <c r="E73" s="151">
        <v>6.9119999999999999</v>
      </c>
      <c r="F73" s="151">
        <v>2612</v>
      </c>
      <c r="G73" s="152">
        <f>E73*F73</f>
        <v>18054.144</v>
      </c>
      <c r="H73" s="153">
        <v>2.5249999999999999</v>
      </c>
      <c r="I73" s="153">
        <f>E73*H73</f>
        <v>17.4528</v>
      </c>
      <c r="J73" s="153">
        <v>0</v>
      </c>
      <c r="K73" s="153">
        <f>E73*J73</f>
        <v>0</v>
      </c>
      <c r="Q73" s="146">
        <v>2</v>
      </c>
      <c r="AA73" s="122">
        <v>12</v>
      </c>
      <c r="AB73" s="122">
        <v>0</v>
      </c>
      <c r="AC73" s="122">
        <v>19</v>
      </c>
      <c r="BB73" s="122">
        <v>1</v>
      </c>
      <c r="BC73" s="122">
        <f>IF(BB73=1,G73,0)</f>
        <v>18054.144</v>
      </c>
      <c r="BD73" s="122">
        <f>IF(BB73=2,G73,0)</f>
        <v>0</v>
      </c>
      <c r="BE73" s="122">
        <f>IF(BB73=3,G73,0)</f>
        <v>0</v>
      </c>
      <c r="BF73" s="122">
        <f>IF(BB73=4,G73,0)</f>
        <v>0</v>
      </c>
      <c r="BG73" s="122">
        <f>IF(BB73=5,G73,0)</f>
        <v>0</v>
      </c>
    </row>
    <row r="74" spans="1:59" x14ac:dyDescent="0.2">
      <c r="A74" s="154"/>
      <c r="B74" s="155"/>
      <c r="C74" s="192" t="s">
        <v>158</v>
      </c>
      <c r="D74" s="193"/>
      <c r="E74" s="193"/>
      <c r="F74" s="193"/>
      <c r="G74" s="194"/>
      <c r="H74" s="156"/>
      <c r="I74" s="156"/>
      <c r="J74" s="156"/>
      <c r="K74" s="156"/>
      <c r="Q74" s="146">
        <v>3</v>
      </c>
    </row>
    <row r="75" spans="1:59" x14ac:dyDescent="0.2">
      <c r="A75" s="147">
        <v>20</v>
      </c>
      <c r="B75" s="148" t="s">
        <v>159</v>
      </c>
      <c r="C75" s="149" t="s">
        <v>160</v>
      </c>
      <c r="D75" s="150" t="s">
        <v>130</v>
      </c>
      <c r="E75" s="151">
        <v>23.36</v>
      </c>
      <c r="F75" s="151">
        <v>322</v>
      </c>
      <c r="G75" s="152">
        <f>E75*F75</f>
        <v>7521.92</v>
      </c>
      <c r="H75" s="153">
        <v>3.916E-2</v>
      </c>
      <c r="I75" s="153">
        <f>E75*H75</f>
        <v>0.91477759999999997</v>
      </c>
      <c r="J75" s="153">
        <v>0</v>
      </c>
      <c r="K75" s="153">
        <f>E75*J75</f>
        <v>0</v>
      </c>
      <c r="Q75" s="146">
        <v>2</v>
      </c>
      <c r="AA75" s="122">
        <v>12</v>
      </c>
      <c r="AB75" s="122">
        <v>0</v>
      </c>
      <c r="AC75" s="122">
        <v>20</v>
      </c>
      <c r="BB75" s="122">
        <v>1</v>
      </c>
      <c r="BC75" s="122">
        <f>IF(BB75=1,G75,0)</f>
        <v>7521.92</v>
      </c>
      <c r="BD75" s="122">
        <f>IF(BB75=2,G75,0)</f>
        <v>0</v>
      </c>
      <c r="BE75" s="122">
        <f>IF(BB75=3,G75,0)</f>
        <v>0</v>
      </c>
      <c r="BF75" s="122">
        <f>IF(BB75=4,G75,0)</f>
        <v>0</v>
      </c>
      <c r="BG75" s="122">
        <f>IF(BB75=5,G75,0)</f>
        <v>0</v>
      </c>
    </row>
    <row r="76" spans="1:59" x14ac:dyDescent="0.2">
      <c r="A76" s="154"/>
      <c r="B76" s="155"/>
      <c r="C76" s="192" t="s">
        <v>161</v>
      </c>
      <c r="D76" s="193"/>
      <c r="E76" s="193"/>
      <c r="F76" s="193"/>
      <c r="G76" s="194"/>
      <c r="H76" s="156"/>
      <c r="I76" s="156"/>
      <c r="J76" s="156"/>
      <c r="K76" s="156"/>
      <c r="Q76" s="146">
        <v>3</v>
      </c>
    </row>
    <row r="77" spans="1:59" x14ac:dyDescent="0.2">
      <c r="A77" s="154"/>
      <c r="B77" s="155"/>
      <c r="C77" s="192"/>
      <c r="D77" s="193"/>
      <c r="E77" s="193"/>
      <c r="F77" s="193"/>
      <c r="G77" s="194"/>
      <c r="H77" s="156"/>
      <c r="I77" s="156"/>
      <c r="J77" s="156"/>
      <c r="K77" s="156"/>
      <c r="Q77" s="146">
        <v>3</v>
      </c>
    </row>
    <row r="78" spans="1:59" x14ac:dyDescent="0.2">
      <c r="A78" s="147">
        <v>21</v>
      </c>
      <c r="B78" s="148" t="s">
        <v>162</v>
      </c>
      <c r="C78" s="149" t="s">
        <v>163</v>
      </c>
      <c r="D78" s="150" t="s">
        <v>130</v>
      </c>
      <c r="E78" s="151">
        <v>23.36</v>
      </c>
      <c r="F78" s="151">
        <v>187</v>
      </c>
      <c r="G78" s="152">
        <f>E78*F78</f>
        <v>4368.32</v>
      </c>
      <c r="H78" s="153">
        <v>0</v>
      </c>
      <c r="I78" s="153">
        <f>E78*H78</f>
        <v>0</v>
      </c>
      <c r="J78" s="153">
        <v>0</v>
      </c>
      <c r="K78" s="153">
        <f>E78*J78</f>
        <v>0</v>
      </c>
      <c r="Q78" s="146">
        <v>2</v>
      </c>
      <c r="AA78" s="122">
        <v>12</v>
      </c>
      <c r="AB78" s="122">
        <v>0</v>
      </c>
      <c r="AC78" s="122">
        <v>21</v>
      </c>
      <c r="BB78" s="122">
        <v>1</v>
      </c>
      <c r="BC78" s="122">
        <f>IF(BB78=1,G78,0)</f>
        <v>4368.32</v>
      </c>
      <c r="BD78" s="122">
        <f>IF(BB78=2,G78,0)</f>
        <v>0</v>
      </c>
      <c r="BE78" s="122">
        <f>IF(BB78=3,G78,0)</f>
        <v>0</v>
      </c>
      <c r="BF78" s="122">
        <f>IF(BB78=4,G78,0)</f>
        <v>0</v>
      </c>
      <c r="BG78" s="122">
        <f>IF(BB78=5,G78,0)</f>
        <v>0</v>
      </c>
    </row>
    <row r="79" spans="1:59" x14ac:dyDescent="0.2">
      <c r="A79" s="157"/>
      <c r="B79" s="158" t="s">
        <v>73</v>
      </c>
      <c r="C79" s="159" t="str">
        <f>CONCATENATE(B69," ",C69)</f>
        <v>2 Základy,zvláštní zakládání</v>
      </c>
      <c r="D79" s="157"/>
      <c r="E79" s="160"/>
      <c r="F79" s="160"/>
      <c r="G79" s="161">
        <f>SUM(G69:G78)</f>
        <v>45856.803999999996</v>
      </c>
      <c r="H79" s="162"/>
      <c r="I79" s="163">
        <f>SUM(I69:I78)</f>
        <v>47.413932999999993</v>
      </c>
      <c r="J79" s="162"/>
      <c r="K79" s="163">
        <f>SUM(K69:K78)</f>
        <v>0</v>
      </c>
      <c r="Q79" s="146">
        <v>4</v>
      </c>
      <c r="BC79" s="164">
        <f>SUM(BC69:BC78)</f>
        <v>45856.803999999996</v>
      </c>
      <c r="BD79" s="164">
        <f>SUM(BD69:BD78)</f>
        <v>0</v>
      </c>
      <c r="BE79" s="164">
        <f>SUM(BE69:BE78)</f>
        <v>0</v>
      </c>
      <c r="BF79" s="164">
        <f>SUM(BF69:BF78)</f>
        <v>0</v>
      </c>
      <c r="BG79" s="164">
        <f>SUM(BG69:BG78)</f>
        <v>0</v>
      </c>
    </row>
    <row r="80" spans="1:59" x14ac:dyDescent="0.2">
      <c r="A80" s="139" t="s">
        <v>69</v>
      </c>
      <c r="B80" s="140" t="s">
        <v>164</v>
      </c>
      <c r="C80" s="141" t="s">
        <v>165</v>
      </c>
      <c r="D80" s="142"/>
      <c r="E80" s="143"/>
      <c r="F80" s="143"/>
      <c r="G80" s="144"/>
      <c r="H80" s="145"/>
      <c r="I80" s="145"/>
      <c r="J80" s="145"/>
      <c r="K80" s="145"/>
      <c r="Q80" s="146">
        <v>1</v>
      </c>
    </row>
    <row r="81" spans="1:59" ht="25.5" x14ac:dyDescent="0.2">
      <c r="A81" s="147">
        <v>22</v>
      </c>
      <c r="B81" s="148" t="s">
        <v>166</v>
      </c>
      <c r="C81" s="149" t="s">
        <v>167</v>
      </c>
      <c r="D81" s="150" t="s">
        <v>130</v>
      </c>
      <c r="E81" s="151">
        <v>20.8</v>
      </c>
      <c r="F81" s="151">
        <v>2957</v>
      </c>
      <c r="G81" s="152">
        <f>E81*F81</f>
        <v>61505.599999999999</v>
      </c>
      <c r="H81" s="153">
        <v>0.77122999999999997</v>
      </c>
      <c r="I81" s="153">
        <f>E81*H81</f>
        <v>16.041584</v>
      </c>
      <c r="J81" s="153">
        <v>0</v>
      </c>
      <c r="K81" s="153">
        <f>E81*J81</f>
        <v>0</v>
      </c>
      <c r="Q81" s="146">
        <v>2</v>
      </c>
      <c r="AA81" s="122">
        <v>12</v>
      </c>
      <c r="AB81" s="122">
        <v>0</v>
      </c>
      <c r="AC81" s="122">
        <v>22</v>
      </c>
      <c r="BB81" s="122">
        <v>1</v>
      </c>
      <c r="BC81" s="122">
        <f>IF(BB81=1,G81,0)</f>
        <v>61505.599999999999</v>
      </c>
      <c r="BD81" s="122">
        <f>IF(BB81=2,G81,0)</f>
        <v>0</v>
      </c>
      <c r="BE81" s="122">
        <f>IF(BB81=3,G81,0)</f>
        <v>0</v>
      </c>
      <c r="BF81" s="122">
        <f>IF(BB81=4,G81,0)</f>
        <v>0</v>
      </c>
      <c r="BG81" s="122">
        <f>IF(BB81=5,G81,0)</f>
        <v>0</v>
      </c>
    </row>
    <row r="82" spans="1:59" x14ac:dyDescent="0.2">
      <c r="A82" s="154"/>
      <c r="B82" s="155"/>
      <c r="C82" s="192" t="s">
        <v>168</v>
      </c>
      <c r="D82" s="193"/>
      <c r="E82" s="193"/>
      <c r="F82" s="193"/>
      <c r="G82" s="194"/>
      <c r="H82" s="156"/>
      <c r="I82" s="156"/>
      <c r="J82" s="156"/>
      <c r="K82" s="156"/>
      <c r="Q82" s="146">
        <v>3</v>
      </c>
    </row>
    <row r="83" spans="1:59" x14ac:dyDescent="0.2">
      <c r="A83" s="147">
        <v>23</v>
      </c>
      <c r="B83" s="148" t="s">
        <v>169</v>
      </c>
      <c r="C83" s="149" t="s">
        <v>170</v>
      </c>
      <c r="D83" s="150" t="s">
        <v>152</v>
      </c>
      <c r="E83" s="151">
        <v>20.8</v>
      </c>
      <c r="F83" s="151">
        <v>337</v>
      </c>
      <c r="G83" s="152">
        <f>E83*F83</f>
        <v>7009.6</v>
      </c>
      <c r="H83" s="153">
        <v>2E-3</v>
      </c>
      <c r="I83" s="153">
        <f>E83*H83</f>
        <v>4.1600000000000005E-2</v>
      </c>
      <c r="J83" s="153">
        <v>0</v>
      </c>
      <c r="K83" s="153">
        <f>E83*J83</f>
        <v>0</v>
      </c>
      <c r="Q83" s="146">
        <v>2</v>
      </c>
      <c r="AA83" s="122">
        <v>12</v>
      </c>
      <c r="AB83" s="122">
        <v>0</v>
      </c>
      <c r="AC83" s="122">
        <v>23</v>
      </c>
      <c r="BB83" s="122">
        <v>1</v>
      </c>
      <c r="BC83" s="122">
        <f>IF(BB83=1,G83,0)</f>
        <v>7009.6</v>
      </c>
      <c r="BD83" s="122">
        <f>IF(BB83=2,G83,0)</f>
        <v>0</v>
      </c>
      <c r="BE83" s="122">
        <f>IF(BB83=3,G83,0)</f>
        <v>0</v>
      </c>
      <c r="BF83" s="122">
        <f>IF(BB83=4,G83,0)</f>
        <v>0</v>
      </c>
      <c r="BG83" s="122">
        <f>IF(BB83=5,G83,0)</f>
        <v>0</v>
      </c>
    </row>
    <row r="84" spans="1:59" x14ac:dyDescent="0.2">
      <c r="A84" s="147">
        <v>24</v>
      </c>
      <c r="B84" s="148" t="s">
        <v>171</v>
      </c>
      <c r="C84" s="149" t="s">
        <v>172</v>
      </c>
      <c r="D84" s="150" t="s">
        <v>173</v>
      </c>
      <c r="E84" s="151">
        <v>77</v>
      </c>
      <c r="F84" s="151">
        <v>304</v>
      </c>
      <c r="G84" s="152">
        <f>E84*F84</f>
        <v>23408</v>
      </c>
      <c r="H84" s="153">
        <v>0.01</v>
      </c>
      <c r="I84" s="153">
        <f>E84*H84</f>
        <v>0.77</v>
      </c>
      <c r="J84" s="153">
        <v>0</v>
      </c>
      <c r="K84" s="153">
        <f>E84*J84</f>
        <v>0</v>
      </c>
      <c r="Q84" s="146">
        <v>2</v>
      </c>
      <c r="AA84" s="122">
        <v>12</v>
      </c>
      <c r="AB84" s="122">
        <v>1</v>
      </c>
      <c r="AC84" s="122">
        <v>24</v>
      </c>
      <c r="BB84" s="122">
        <v>1</v>
      </c>
      <c r="BC84" s="122">
        <f>IF(BB84=1,G84,0)</f>
        <v>23408</v>
      </c>
      <c r="BD84" s="122">
        <f>IF(BB84=2,G84,0)</f>
        <v>0</v>
      </c>
      <c r="BE84" s="122">
        <f>IF(BB84=3,G84,0)</f>
        <v>0</v>
      </c>
      <c r="BF84" s="122">
        <f>IF(BB84=4,G84,0)</f>
        <v>0</v>
      </c>
      <c r="BG84" s="122">
        <f>IF(BB84=5,G84,0)</f>
        <v>0</v>
      </c>
    </row>
    <row r="85" spans="1:59" x14ac:dyDescent="0.2">
      <c r="A85" s="154"/>
      <c r="B85" s="155"/>
      <c r="C85" s="192" t="s">
        <v>174</v>
      </c>
      <c r="D85" s="193"/>
      <c r="E85" s="193"/>
      <c r="F85" s="193"/>
      <c r="G85" s="194"/>
      <c r="H85" s="156"/>
      <c r="I85" s="156"/>
      <c r="J85" s="156"/>
      <c r="K85" s="156"/>
      <c r="Q85" s="146">
        <v>3</v>
      </c>
    </row>
    <row r="86" spans="1:59" x14ac:dyDescent="0.2">
      <c r="A86" s="147">
        <v>25</v>
      </c>
      <c r="B86" s="148" t="s">
        <v>175</v>
      </c>
      <c r="C86" s="149" t="s">
        <v>176</v>
      </c>
      <c r="D86" s="150" t="s">
        <v>177</v>
      </c>
      <c r="E86" s="151">
        <v>0.29299999999999998</v>
      </c>
      <c r="F86" s="151">
        <v>30517</v>
      </c>
      <c r="G86" s="152">
        <f>E86*F86</f>
        <v>8941.4809999999998</v>
      </c>
      <c r="H86" s="153">
        <v>1.02491</v>
      </c>
      <c r="I86" s="153">
        <f>E86*H86</f>
        <v>0.30029862999999996</v>
      </c>
      <c r="J86" s="153">
        <v>0</v>
      </c>
      <c r="K86" s="153">
        <f>E86*J86</f>
        <v>0</v>
      </c>
      <c r="Q86" s="146">
        <v>2</v>
      </c>
      <c r="AA86" s="122">
        <v>12</v>
      </c>
      <c r="AB86" s="122">
        <v>0</v>
      </c>
      <c r="AC86" s="122">
        <v>25</v>
      </c>
      <c r="BB86" s="122">
        <v>1</v>
      </c>
      <c r="BC86" s="122">
        <f>IF(BB86=1,G86,0)</f>
        <v>8941.4809999999998</v>
      </c>
      <c r="BD86" s="122">
        <f>IF(BB86=2,G86,0)</f>
        <v>0</v>
      </c>
      <c r="BE86" s="122">
        <f>IF(BB86=3,G86,0)</f>
        <v>0</v>
      </c>
      <c r="BF86" s="122">
        <f>IF(BB86=4,G86,0)</f>
        <v>0</v>
      </c>
      <c r="BG86" s="122">
        <f>IF(BB86=5,G86,0)</f>
        <v>0</v>
      </c>
    </row>
    <row r="87" spans="1:59" x14ac:dyDescent="0.2">
      <c r="A87" s="154"/>
      <c r="B87" s="155"/>
      <c r="C87" s="192" t="s">
        <v>178</v>
      </c>
      <c r="D87" s="193"/>
      <c r="E87" s="193"/>
      <c r="F87" s="193"/>
      <c r="G87" s="194"/>
      <c r="H87" s="156"/>
      <c r="I87" s="156"/>
      <c r="J87" s="156"/>
      <c r="K87" s="156"/>
      <c r="Q87" s="146">
        <v>3</v>
      </c>
    </row>
    <row r="88" spans="1:59" x14ac:dyDescent="0.2">
      <c r="A88" s="154"/>
      <c r="B88" s="155"/>
      <c r="C88" s="192" t="s">
        <v>179</v>
      </c>
      <c r="D88" s="193"/>
      <c r="E88" s="193"/>
      <c r="F88" s="193"/>
      <c r="G88" s="194"/>
      <c r="H88" s="156"/>
      <c r="I88" s="156"/>
      <c r="J88" s="156"/>
      <c r="K88" s="156"/>
      <c r="Q88" s="146">
        <v>3</v>
      </c>
    </row>
    <row r="89" spans="1:59" ht="25.5" x14ac:dyDescent="0.2">
      <c r="A89" s="147">
        <v>26</v>
      </c>
      <c r="B89" s="148" t="s">
        <v>180</v>
      </c>
      <c r="C89" s="149" t="s">
        <v>181</v>
      </c>
      <c r="D89" s="150" t="s">
        <v>173</v>
      </c>
      <c r="E89" s="151">
        <v>1</v>
      </c>
      <c r="F89" s="151">
        <v>25091</v>
      </c>
      <c r="G89" s="152">
        <f>E89*F89</f>
        <v>25091</v>
      </c>
      <c r="H89" s="153">
        <v>0</v>
      </c>
      <c r="I89" s="153">
        <f>E89*H89</f>
        <v>0</v>
      </c>
      <c r="J89" s="153">
        <v>0</v>
      </c>
      <c r="K89" s="153">
        <f>E89*J89</f>
        <v>0</v>
      </c>
      <c r="Q89" s="146">
        <v>2</v>
      </c>
      <c r="AA89" s="122">
        <v>12</v>
      </c>
      <c r="AB89" s="122">
        <v>0</v>
      </c>
      <c r="AC89" s="122">
        <v>26</v>
      </c>
      <c r="BB89" s="122">
        <v>1</v>
      </c>
      <c r="BC89" s="122">
        <f>IF(BB89=1,G89,0)</f>
        <v>25091</v>
      </c>
      <c r="BD89" s="122">
        <f>IF(BB89=2,G89,0)</f>
        <v>0</v>
      </c>
      <c r="BE89" s="122">
        <f>IF(BB89=3,G89,0)</f>
        <v>0</v>
      </c>
      <c r="BF89" s="122">
        <f>IF(BB89=4,G89,0)</f>
        <v>0</v>
      </c>
      <c r="BG89" s="122">
        <f>IF(BB89=5,G89,0)</f>
        <v>0</v>
      </c>
    </row>
    <row r="90" spans="1:59" x14ac:dyDescent="0.2">
      <c r="A90" s="147">
        <v>27</v>
      </c>
      <c r="B90" s="148" t="s">
        <v>182</v>
      </c>
      <c r="C90" s="149" t="s">
        <v>183</v>
      </c>
      <c r="D90" s="150" t="s">
        <v>184</v>
      </c>
      <c r="E90" s="151">
        <v>1</v>
      </c>
      <c r="F90" s="151">
        <v>483509</v>
      </c>
      <c r="G90" s="152">
        <f>E90*F90</f>
        <v>483509</v>
      </c>
      <c r="H90" s="153">
        <v>4.5</v>
      </c>
      <c r="I90" s="153">
        <f>E90*H90</f>
        <v>4.5</v>
      </c>
      <c r="J90" s="153">
        <v>0</v>
      </c>
      <c r="K90" s="153">
        <f>E90*J90</f>
        <v>0</v>
      </c>
      <c r="Q90" s="146">
        <v>2</v>
      </c>
      <c r="AA90" s="122">
        <v>12</v>
      </c>
      <c r="AB90" s="122">
        <v>0</v>
      </c>
      <c r="AC90" s="122">
        <v>27</v>
      </c>
      <c r="BB90" s="122">
        <v>1</v>
      </c>
      <c r="BC90" s="122">
        <f>IF(BB90=1,G90,0)</f>
        <v>483509</v>
      </c>
      <c r="BD90" s="122">
        <f>IF(BB90=2,G90,0)</f>
        <v>0</v>
      </c>
      <c r="BE90" s="122">
        <f>IF(BB90=3,G90,0)</f>
        <v>0</v>
      </c>
      <c r="BF90" s="122">
        <f>IF(BB90=4,G90,0)</f>
        <v>0</v>
      </c>
      <c r="BG90" s="122">
        <f>IF(BB90=5,G90,0)</f>
        <v>0</v>
      </c>
    </row>
    <row r="91" spans="1:59" x14ac:dyDescent="0.2">
      <c r="A91" s="154"/>
      <c r="B91" s="155"/>
      <c r="C91" s="192" t="s">
        <v>185</v>
      </c>
      <c r="D91" s="193"/>
      <c r="E91" s="193"/>
      <c r="F91" s="193"/>
      <c r="G91" s="194"/>
      <c r="H91" s="156"/>
      <c r="I91" s="156"/>
      <c r="J91" s="156"/>
      <c r="K91" s="156"/>
      <c r="Q91" s="146">
        <v>3</v>
      </c>
    </row>
    <row r="92" spans="1:59" x14ac:dyDescent="0.2">
      <c r="A92" s="154"/>
      <c r="B92" s="155"/>
      <c r="C92" s="192" t="s">
        <v>186</v>
      </c>
      <c r="D92" s="193"/>
      <c r="E92" s="193"/>
      <c r="F92" s="193"/>
      <c r="G92" s="194"/>
      <c r="H92" s="156"/>
      <c r="I92" s="156"/>
      <c r="J92" s="156"/>
      <c r="K92" s="156"/>
      <c r="Q92" s="146">
        <v>3</v>
      </c>
    </row>
    <row r="93" spans="1:59" x14ac:dyDescent="0.2">
      <c r="A93" s="154"/>
      <c r="B93" s="155"/>
      <c r="C93" s="192" t="s">
        <v>187</v>
      </c>
      <c r="D93" s="193"/>
      <c r="E93" s="193"/>
      <c r="F93" s="193"/>
      <c r="G93" s="194"/>
      <c r="H93" s="156"/>
      <c r="I93" s="156"/>
      <c r="J93" s="156"/>
      <c r="K93" s="156"/>
      <c r="Q93" s="146">
        <v>3</v>
      </c>
    </row>
    <row r="94" spans="1:59" x14ac:dyDescent="0.2">
      <c r="A94" s="154"/>
      <c r="B94" s="155"/>
      <c r="C94" s="192" t="s">
        <v>188</v>
      </c>
      <c r="D94" s="193"/>
      <c r="E94" s="193"/>
      <c r="F94" s="193"/>
      <c r="G94" s="194"/>
      <c r="H94" s="156"/>
      <c r="I94" s="156"/>
      <c r="J94" s="156"/>
      <c r="K94" s="156"/>
      <c r="Q94" s="146">
        <v>3</v>
      </c>
    </row>
    <row r="95" spans="1:59" x14ac:dyDescent="0.2">
      <c r="A95" s="154"/>
      <c r="B95" s="155"/>
      <c r="C95" s="192" t="s">
        <v>189</v>
      </c>
      <c r="D95" s="193"/>
      <c r="E95" s="193"/>
      <c r="F95" s="193"/>
      <c r="G95" s="194"/>
      <c r="H95" s="156"/>
      <c r="I95" s="156"/>
      <c r="J95" s="156"/>
      <c r="K95" s="156"/>
      <c r="Q95" s="146">
        <v>3</v>
      </c>
    </row>
    <row r="96" spans="1:59" x14ac:dyDescent="0.2">
      <c r="A96" s="154"/>
      <c r="B96" s="155"/>
      <c r="C96" s="192" t="s">
        <v>190</v>
      </c>
      <c r="D96" s="193"/>
      <c r="E96" s="193"/>
      <c r="F96" s="193"/>
      <c r="G96" s="194"/>
      <c r="H96" s="156"/>
      <c r="I96" s="156"/>
      <c r="J96" s="156"/>
      <c r="K96" s="156"/>
      <c r="Q96" s="146">
        <v>3</v>
      </c>
    </row>
    <row r="97" spans="1:59" x14ac:dyDescent="0.2">
      <c r="A97" s="154"/>
      <c r="B97" s="155"/>
      <c r="C97" s="192" t="s">
        <v>191</v>
      </c>
      <c r="D97" s="193"/>
      <c r="E97" s="193"/>
      <c r="F97" s="193"/>
      <c r="G97" s="194"/>
      <c r="H97" s="156"/>
      <c r="I97" s="156"/>
      <c r="J97" s="156"/>
      <c r="K97" s="156"/>
      <c r="Q97" s="146">
        <v>3</v>
      </c>
    </row>
    <row r="98" spans="1:59" x14ac:dyDescent="0.2">
      <c r="A98" s="147">
        <v>28</v>
      </c>
      <c r="B98" s="148" t="s">
        <v>192</v>
      </c>
      <c r="C98" s="149" t="s">
        <v>193</v>
      </c>
      <c r="D98" s="150" t="s">
        <v>72</v>
      </c>
      <c r="E98" s="151">
        <v>1</v>
      </c>
      <c r="F98" s="151">
        <v>51731</v>
      </c>
      <c r="G98" s="152">
        <f>E98*F98</f>
        <v>51731</v>
      </c>
      <c r="H98" s="153">
        <v>0</v>
      </c>
      <c r="I98" s="153">
        <f>E98*H98</f>
        <v>0</v>
      </c>
      <c r="J98" s="153">
        <v>0</v>
      </c>
      <c r="K98" s="153">
        <f>E98*J98</f>
        <v>0</v>
      </c>
      <c r="Q98" s="146">
        <v>2</v>
      </c>
      <c r="AA98" s="122">
        <v>12</v>
      </c>
      <c r="AB98" s="122">
        <v>0</v>
      </c>
      <c r="AC98" s="122">
        <v>28</v>
      </c>
      <c r="BB98" s="122">
        <v>1</v>
      </c>
      <c r="BC98" s="122">
        <f>IF(BB98=1,G98,0)</f>
        <v>51731</v>
      </c>
      <c r="BD98" s="122">
        <f>IF(BB98=2,G98,0)</f>
        <v>0</v>
      </c>
      <c r="BE98" s="122">
        <f>IF(BB98=3,G98,0)</f>
        <v>0</v>
      </c>
      <c r="BF98" s="122">
        <f>IF(BB98=4,G98,0)</f>
        <v>0</v>
      </c>
      <c r="BG98" s="122">
        <f>IF(BB98=5,G98,0)</f>
        <v>0</v>
      </c>
    </row>
    <row r="99" spans="1:59" x14ac:dyDescent="0.2">
      <c r="A99" s="147">
        <v>29</v>
      </c>
      <c r="B99" s="148" t="s">
        <v>194</v>
      </c>
      <c r="C99" s="149" t="s">
        <v>195</v>
      </c>
      <c r="D99" s="150" t="s">
        <v>173</v>
      </c>
      <c r="E99" s="151">
        <v>1</v>
      </c>
      <c r="F99" s="151">
        <v>19983</v>
      </c>
      <c r="G99" s="152">
        <f>E99*F99</f>
        <v>19983</v>
      </c>
      <c r="H99" s="153">
        <v>0</v>
      </c>
      <c r="I99" s="153">
        <f>E99*H99</f>
        <v>0</v>
      </c>
      <c r="J99" s="153">
        <v>0</v>
      </c>
      <c r="K99" s="153">
        <f>E99*J99</f>
        <v>0</v>
      </c>
      <c r="Q99" s="146">
        <v>2</v>
      </c>
      <c r="AA99" s="122">
        <v>12</v>
      </c>
      <c r="AB99" s="122">
        <v>0</v>
      </c>
      <c r="AC99" s="122">
        <v>29</v>
      </c>
      <c r="BB99" s="122">
        <v>1</v>
      </c>
      <c r="BC99" s="122">
        <f>IF(BB99=1,G99,0)</f>
        <v>19983</v>
      </c>
      <c r="BD99" s="122">
        <f>IF(BB99=2,G99,0)</f>
        <v>0</v>
      </c>
      <c r="BE99" s="122">
        <f>IF(BB99=3,G99,0)</f>
        <v>0</v>
      </c>
      <c r="BF99" s="122">
        <f>IF(BB99=4,G99,0)</f>
        <v>0</v>
      </c>
      <c r="BG99" s="122">
        <f>IF(BB99=5,G99,0)</f>
        <v>0</v>
      </c>
    </row>
    <row r="100" spans="1:59" x14ac:dyDescent="0.2">
      <c r="A100" s="147">
        <v>30</v>
      </c>
      <c r="B100" s="148" t="s">
        <v>169</v>
      </c>
      <c r="C100" s="149" t="s">
        <v>196</v>
      </c>
      <c r="D100" s="150" t="s">
        <v>72</v>
      </c>
      <c r="E100" s="151">
        <v>1</v>
      </c>
      <c r="F100" s="151">
        <v>17779</v>
      </c>
      <c r="G100" s="152">
        <f>E100*F100</f>
        <v>17779</v>
      </c>
      <c r="H100" s="153">
        <v>0</v>
      </c>
      <c r="I100" s="153">
        <f>E100*H100</f>
        <v>0</v>
      </c>
      <c r="J100" s="153">
        <v>0</v>
      </c>
      <c r="K100" s="153">
        <f>E100*J100</f>
        <v>0</v>
      </c>
      <c r="Q100" s="146">
        <v>2</v>
      </c>
      <c r="AA100" s="122">
        <v>12</v>
      </c>
      <c r="AB100" s="122">
        <v>0</v>
      </c>
      <c r="AC100" s="122">
        <v>30</v>
      </c>
      <c r="BB100" s="122">
        <v>1</v>
      </c>
      <c r="BC100" s="122">
        <f>IF(BB100=1,G100,0)</f>
        <v>17779</v>
      </c>
      <c r="BD100" s="122">
        <f>IF(BB100=2,G100,0)</f>
        <v>0</v>
      </c>
      <c r="BE100" s="122">
        <f>IF(BB100=3,G100,0)</f>
        <v>0</v>
      </c>
      <c r="BF100" s="122">
        <f>IF(BB100=4,G100,0)</f>
        <v>0</v>
      </c>
      <c r="BG100" s="122">
        <f>IF(BB100=5,G100,0)</f>
        <v>0</v>
      </c>
    </row>
    <row r="101" spans="1:59" ht="25.5" x14ac:dyDescent="0.2">
      <c r="A101" s="147">
        <v>31</v>
      </c>
      <c r="B101" s="148" t="s">
        <v>197</v>
      </c>
      <c r="C101" s="149" t="s">
        <v>198</v>
      </c>
      <c r="D101" s="150" t="s">
        <v>72</v>
      </c>
      <c r="E101" s="151">
        <v>1</v>
      </c>
      <c r="F101" s="151">
        <v>326138</v>
      </c>
      <c r="G101" s="152">
        <f>E101*F101</f>
        <v>326138</v>
      </c>
      <c r="H101" s="153">
        <v>43</v>
      </c>
      <c r="I101" s="153">
        <f>E101*H101</f>
        <v>43</v>
      </c>
      <c r="J101" s="153">
        <v>0</v>
      </c>
      <c r="K101" s="153">
        <f>E101*J101</f>
        <v>0</v>
      </c>
      <c r="Q101" s="146">
        <v>2</v>
      </c>
      <c r="AA101" s="122">
        <v>12</v>
      </c>
      <c r="AB101" s="122">
        <v>0</v>
      </c>
      <c r="AC101" s="122">
        <v>31</v>
      </c>
      <c r="BB101" s="122">
        <v>1</v>
      </c>
      <c r="BC101" s="122">
        <f>IF(BB101=1,G101,0)</f>
        <v>326138</v>
      </c>
      <c r="BD101" s="122">
        <f>IF(BB101=2,G101,0)</f>
        <v>0</v>
      </c>
      <c r="BE101" s="122">
        <f>IF(BB101=3,G101,0)</f>
        <v>0</v>
      </c>
      <c r="BF101" s="122">
        <f>IF(BB101=4,G101,0)</f>
        <v>0</v>
      </c>
      <c r="BG101" s="122">
        <f>IF(BB101=5,G101,0)</f>
        <v>0</v>
      </c>
    </row>
    <row r="102" spans="1:59" x14ac:dyDescent="0.2">
      <c r="A102" s="157"/>
      <c r="B102" s="158" t="s">
        <v>73</v>
      </c>
      <c r="C102" s="159" t="str">
        <f>CONCATENATE(B80," ",C80)</f>
        <v>3 Svislé a kompletní konstrukce</v>
      </c>
      <c r="D102" s="157"/>
      <c r="E102" s="160"/>
      <c r="F102" s="160"/>
      <c r="G102" s="161">
        <f>SUM(G80:G101)</f>
        <v>1025095.681</v>
      </c>
      <c r="H102" s="162"/>
      <c r="I102" s="163">
        <f>SUM(I80:I101)</f>
        <v>64.653482629999999</v>
      </c>
      <c r="J102" s="162"/>
      <c r="K102" s="163">
        <f>SUM(K80:K101)</f>
        <v>0</v>
      </c>
      <c r="Q102" s="146">
        <v>4</v>
      </c>
      <c r="BC102" s="164">
        <f>SUM(BC80:BC101)</f>
        <v>1025095.681</v>
      </c>
      <c r="BD102" s="164">
        <f>SUM(BD80:BD101)</f>
        <v>0</v>
      </c>
      <c r="BE102" s="164">
        <f>SUM(BE80:BE101)</f>
        <v>0</v>
      </c>
      <c r="BF102" s="164">
        <f>SUM(BF80:BF101)</f>
        <v>0</v>
      </c>
      <c r="BG102" s="164">
        <f>SUM(BG80:BG101)</f>
        <v>0</v>
      </c>
    </row>
    <row r="103" spans="1:59" x14ac:dyDescent="0.2">
      <c r="A103" s="139" t="s">
        <v>69</v>
      </c>
      <c r="B103" s="140" t="s">
        <v>199</v>
      </c>
      <c r="C103" s="141" t="s">
        <v>200</v>
      </c>
      <c r="D103" s="142"/>
      <c r="E103" s="143"/>
      <c r="F103" s="143"/>
      <c r="G103" s="144"/>
      <c r="H103" s="145"/>
      <c r="I103" s="145"/>
      <c r="J103" s="145"/>
      <c r="K103" s="145"/>
      <c r="Q103" s="146">
        <v>1</v>
      </c>
    </row>
    <row r="104" spans="1:59" x14ac:dyDescent="0.2">
      <c r="A104" s="147">
        <v>32</v>
      </c>
      <c r="B104" s="148" t="s">
        <v>201</v>
      </c>
      <c r="C104" s="149" t="s">
        <v>202</v>
      </c>
      <c r="D104" s="150" t="s">
        <v>77</v>
      </c>
      <c r="E104" s="151">
        <v>4.1879999999999997</v>
      </c>
      <c r="F104" s="151">
        <v>83</v>
      </c>
      <c r="G104" s="152">
        <f>E104*F104</f>
        <v>347.60399999999998</v>
      </c>
      <c r="H104" s="153">
        <v>1.1322000000000001</v>
      </c>
      <c r="I104" s="153">
        <f>E104*H104</f>
        <v>4.7416536000000002</v>
      </c>
      <c r="J104" s="153">
        <v>0</v>
      </c>
      <c r="K104" s="153">
        <f>E104*J104</f>
        <v>0</v>
      </c>
      <c r="Q104" s="146">
        <v>2</v>
      </c>
      <c r="AA104" s="122">
        <v>12</v>
      </c>
      <c r="AB104" s="122">
        <v>0</v>
      </c>
      <c r="AC104" s="122">
        <v>32</v>
      </c>
      <c r="BB104" s="122">
        <v>1</v>
      </c>
      <c r="BC104" s="122">
        <f>IF(BB104=1,G104,0)</f>
        <v>347.60399999999998</v>
      </c>
      <c r="BD104" s="122">
        <f>IF(BB104=2,G104,0)</f>
        <v>0</v>
      </c>
      <c r="BE104" s="122">
        <f>IF(BB104=3,G104,0)</f>
        <v>0</v>
      </c>
      <c r="BF104" s="122">
        <f>IF(BB104=4,G104,0)</f>
        <v>0</v>
      </c>
      <c r="BG104" s="122">
        <f>IF(BB104=5,G104,0)</f>
        <v>0</v>
      </c>
    </row>
    <row r="105" spans="1:59" x14ac:dyDescent="0.2">
      <c r="A105" s="154"/>
      <c r="B105" s="155"/>
      <c r="C105" s="192" t="s">
        <v>111</v>
      </c>
      <c r="D105" s="193"/>
      <c r="E105" s="193"/>
      <c r="F105" s="193"/>
      <c r="G105" s="194"/>
      <c r="H105" s="156"/>
      <c r="I105" s="156"/>
      <c r="J105" s="156"/>
      <c r="K105" s="156"/>
      <c r="Q105" s="146">
        <v>3</v>
      </c>
    </row>
    <row r="106" spans="1:59" x14ac:dyDescent="0.2">
      <c r="A106" s="154"/>
      <c r="B106" s="155"/>
      <c r="C106" s="192" t="s">
        <v>112</v>
      </c>
      <c r="D106" s="193"/>
      <c r="E106" s="193"/>
      <c r="F106" s="193"/>
      <c r="G106" s="194"/>
      <c r="H106" s="156"/>
      <c r="I106" s="156"/>
      <c r="J106" s="156"/>
      <c r="K106" s="156"/>
      <c r="Q106" s="146">
        <v>3</v>
      </c>
    </row>
    <row r="107" spans="1:59" x14ac:dyDescent="0.2">
      <c r="A107" s="154"/>
      <c r="B107" s="155"/>
      <c r="C107" s="192" t="s">
        <v>113</v>
      </c>
      <c r="D107" s="193"/>
      <c r="E107" s="193"/>
      <c r="F107" s="193"/>
      <c r="G107" s="194"/>
      <c r="H107" s="156"/>
      <c r="I107" s="156"/>
      <c r="J107" s="156"/>
      <c r="K107" s="156"/>
      <c r="Q107" s="146">
        <v>3</v>
      </c>
    </row>
    <row r="108" spans="1:59" x14ac:dyDescent="0.2">
      <c r="A108" s="154"/>
      <c r="B108" s="155"/>
      <c r="C108" s="192" t="s">
        <v>114</v>
      </c>
      <c r="D108" s="193"/>
      <c r="E108" s="193"/>
      <c r="F108" s="193"/>
      <c r="G108" s="194"/>
      <c r="H108" s="156"/>
      <c r="I108" s="156"/>
      <c r="J108" s="156"/>
      <c r="K108" s="156"/>
      <c r="Q108" s="146">
        <v>3</v>
      </c>
    </row>
    <row r="109" spans="1:59" x14ac:dyDescent="0.2">
      <c r="A109" s="154"/>
      <c r="B109" s="155"/>
      <c r="C109" s="192" t="s">
        <v>115</v>
      </c>
      <c r="D109" s="193"/>
      <c r="E109" s="193"/>
      <c r="F109" s="193"/>
      <c r="G109" s="194"/>
      <c r="H109" s="156"/>
      <c r="I109" s="156"/>
      <c r="J109" s="156"/>
      <c r="K109" s="156"/>
      <c r="Q109" s="146">
        <v>3</v>
      </c>
    </row>
    <row r="110" spans="1:59" x14ac:dyDescent="0.2">
      <c r="A110" s="154"/>
      <c r="B110" s="155"/>
      <c r="C110" s="192" t="s">
        <v>203</v>
      </c>
      <c r="D110" s="193"/>
      <c r="E110" s="193"/>
      <c r="F110" s="193"/>
      <c r="G110" s="194"/>
      <c r="H110" s="156"/>
      <c r="I110" s="156"/>
      <c r="J110" s="156"/>
      <c r="K110" s="156"/>
      <c r="Q110" s="146">
        <v>3</v>
      </c>
    </row>
    <row r="111" spans="1:59" x14ac:dyDescent="0.2">
      <c r="A111" s="154"/>
      <c r="B111" s="155"/>
      <c r="C111" s="192" t="s">
        <v>204</v>
      </c>
      <c r="D111" s="193"/>
      <c r="E111" s="193"/>
      <c r="F111" s="193"/>
      <c r="G111" s="194"/>
      <c r="H111" s="156"/>
      <c r="I111" s="156"/>
      <c r="J111" s="156"/>
      <c r="K111" s="156"/>
      <c r="Q111" s="146">
        <v>3</v>
      </c>
    </row>
    <row r="112" spans="1:59" x14ac:dyDescent="0.2">
      <c r="A112" s="154"/>
      <c r="B112" s="155"/>
      <c r="C112" s="192" t="s">
        <v>205</v>
      </c>
      <c r="D112" s="193"/>
      <c r="E112" s="193"/>
      <c r="F112" s="193"/>
      <c r="G112" s="194"/>
      <c r="H112" s="156"/>
      <c r="I112" s="156"/>
      <c r="J112" s="156"/>
      <c r="K112" s="156"/>
      <c r="Q112" s="146">
        <v>3</v>
      </c>
    </row>
    <row r="113" spans="1:59" x14ac:dyDescent="0.2">
      <c r="A113" s="154"/>
      <c r="B113" s="155"/>
      <c r="C113" s="192" t="s">
        <v>206</v>
      </c>
      <c r="D113" s="193"/>
      <c r="E113" s="193"/>
      <c r="F113" s="193"/>
      <c r="G113" s="194"/>
      <c r="H113" s="156"/>
      <c r="I113" s="156"/>
      <c r="J113" s="156"/>
      <c r="K113" s="156"/>
      <c r="Q113" s="146">
        <v>3</v>
      </c>
    </row>
    <row r="114" spans="1:59" x14ac:dyDescent="0.2">
      <c r="A114" s="154"/>
      <c r="B114" s="155"/>
      <c r="C114" s="192" t="s">
        <v>120</v>
      </c>
      <c r="D114" s="193"/>
      <c r="E114" s="193"/>
      <c r="F114" s="193"/>
      <c r="G114" s="194"/>
      <c r="H114" s="156"/>
      <c r="I114" s="156"/>
      <c r="J114" s="156"/>
      <c r="K114" s="156"/>
      <c r="Q114" s="146">
        <v>3</v>
      </c>
    </row>
    <row r="115" spans="1:59" x14ac:dyDescent="0.2">
      <c r="A115" s="154"/>
      <c r="B115" s="155"/>
      <c r="C115" s="192" t="s">
        <v>207</v>
      </c>
      <c r="D115" s="193"/>
      <c r="E115" s="193"/>
      <c r="F115" s="193"/>
      <c r="G115" s="194"/>
      <c r="H115" s="156"/>
      <c r="I115" s="156"/>
      <c r="J115" s="156"/>
      <c r="K115" s="156"/>
      <c r="Q115" s="146">
        <v>3</v>
      </c>
    </row>
    <row r="116" spans="1:59" x14ac:dyDescent="0.2">
      <c r="A116" s="147">
        <v>33</v>
      </c>
      <c r="B116" s="148" t="s">
        <v>208</v>
      </c>
      <c r="C116" s="149" t="s">
        <v>209</v>
      </c>
      <c r="D116" s="150" t="s">
        <v>130</v>
      </c>
      <c r="E116" s="151">
        <v>7</v>
      </c>
      <c r="F116" s="151">
        <v>90</v>
      </c>
      <c r="G116" s="152">
        <f>E116*F116</f>
        <v>630</v>
      </c>
      <c r="H116" s="153">
        <v>0.20039999999999999</v>
      </c>
      <c r="I116" s="153">
        <f>E116*H116</f>
        <v>1.4028</v>
      </c>
      <c r="J116" s="153">
        <v>0</v>
      </c>
      <c r="K116" s="153">
        <f>E116*J116</f>
        <v>0</v>
      </c>
      <c r="Q116" s="146">
        <v>2</v>
      </c>
      <c r="AA116" s="122">
        <v>12</v>
      </c>
      <c r="AB116" s="122">
        <v>0</v>
      </c>
      <c r="AC116" s="122">
        <v>33</v>
      </c>
      <c r="BB116" s="122">
        <v>1</v>
      </c>
      <c r="BC116" s="122">
        <f>IF(BB116=1,G116,0)</f>
        <v>630</v>
      </c>
      <c r="BD116" s="122">
        <f>IF(BB116=2,G116,0)</f>
        <v>0</v>
      </c>
      <c r="BE116" s="122">
        <f>IF(BB116=3,G116,0)</f>
        <v>0</v>
      </c>
      <c r="BF116" s="122">
        <f>IF(BB116=4,G116,0)</f>
        <v>0</v>
      </c>
      <c r="BG116" s="122">
        <f>IF(BB116=5,G116,0)</f>
        <v>0</v>
      </c>
    </row>
    <row r="117" spans="1:59" x14ac:dyDescent="0.2">
      <c r="A117" s="154"/>
      <c r="B117" s="155"/>
      <c r="C117" s="192" t="s">
        <v>210</v>
      </c>
      <c r="D117" s="193"/>
      <c r="E117" s="193"/>
      <c r="F117" s="193"/>
      <c r="G117" s="194"/>
      <c r="H117" s="156"/>
      <c r="I117" s="156"/>
      <c r="J117" s="156"/>
      <c r="K117" s="156"/>
      <c r="Q117" s="146">
        <v>3</v>
      </c>
    </row>
    <row r="118" spans="1:59" x14ac:dyDescent="0.2">
      <c r="A118" s="147">
        <v>34</v>
      </c>
      <c r="B118" s="148" t="s">
        <v>211</v>
      </c>
      <c r="C118" s="149" t="s">
        <v>212</v>
      </c>
      <c r="D118" s="150" t="s">
        <v>130</v>
      </c>
      <c r="E118" s="151">
        <v>7</v>
      </c>
      <c r="F118" s="151">
        <v>413</v>
      </c>
      <c r="G118" s="152">
        <f>E118*F118</f>
        <v>2891</v>
      </c>
      <c r="H118" s="153">
        <v>0.5</v>
      </c>
      <c r="I118" s="153">
        <f>E118*H118</f>
        <v>3.5</v>
      </c>
      <c r="J118" s="153">
        <v>0</v>
      </c>
      <c r="K118" s="153">
        <f>E118*J118</f>
        <v>0</v>
      </c>
      <c r="Q118" s="146">
        <v>2</v>
      </c>
      <c r="AA118" s="122">
        <v>12</v>
      </c>
      <c r="AB118" s="122">
        <v>0</v>
      </c>
      <c r="AC118" s="122">
        <v>34</v>
      </c>
      <c r="BB118" s="122">
        <v>1</v>
      </c>
      <c r="BC118" s="122">
        <f>IF(BB118=1,G118,0)</f>
        <v>2891</v>
      </c>
      <c r="BD118" s="122">
        <f>IF(BB118=2,G118,0)</f>
        <v>0</v>
      </c>
      <c r="BE118" s="122">
        <f>IF(BB118=3,G118,0)</f>
        <v>0</v>
      </c>
      <c r="BF118" s="122">
        <f>IF(BB118=4,G118,0)</f>
        <v>0</v>
      </c>
      <c r="BG118" s="122">
        <f>IF(BB118=5,G118,0)</f>
        <v>0</v>
      </c>
    </row>
    <row r="119" spans="1:59" ht="25.5" x14ac:dyDescent="0.2">
      <c r="A119" s="147">
        <v>35</v>
      </c>
      <c r="B119" s="148" t="s">
        <v>213</v>
      </c>
      <c r="C119" s="149" t="s">
        <v>214</v>
      </c>
      <c r="D119" s="150" t="s">
        <v>130</v>
      </c>
      <c r="E119" s="151">
        <v>7</v>
      </c>
      <c r="F119" s="151">
        <v>696</v>
      </c>
      <c r="G119" s="152">
        <f>E119*F119</f>
        <v>4872</v>
      </c>
      <c r="H119" s="153">
        <v>0.91059000000000001</v>
      </c>
      <c r="I119" s="153">
        <f>E119*H119</f>
        <v>6.3741300000000001</v>
      </c>
      <c r="J119" s="153">
        <v>0</v>
      </c>
      <c r="K119" s="153">
        <f>E119*J119</f>
        <v>0</v>
      </c>
      <c r="Q119" s="146">
        <v>2</v>
      </c>
      <c r="AA119" s="122">
        <v>12</v>
      </c>
      <c r="AB119" s="122">
        <v>0</v>
      </c>
      <c r="AC119" s="122">
        <v>35</v>
      </c>
      <c r="BB119" s="122">
        <v>1</v>
      </c>
      <c r="BC119" s="122">
        <f>IF(BB119=1,G119,0)</f>
        <v>4872</v>
      </c>
      <c r="BD119" s="122">
        <f>IF(BB119=2,G119,0)</f>
        <v>0</v>
      </c>
      <c r="BE119" s="122">
        <f>IF(BB119=3,G119,0)</f>
        <v>0</v>
      </c>
      <c r="BF119" s="122">
        <f>IF(BB119=4,G119,0)</f>
        <v>0</v>
      </c>
      <c r="BG119" s="122">
        <f>IF(BB119=5,G119,0)</f>
        <v>0</v>
      </c>
    </row>
    <row r="120" spans="1:59" x14ac:dyDescent="0.2">
      <c r="A120" s="157"/>
      <c r="B120" s="158" t="s">
        <v>73</v>
      </c>
      <c r="C120" s="159" t="str">
        <f>CONCATENATE(B103," ",C103)</f>
        <v>4 Vodorovné konstrukce</v>
      </c>
      <c r="D120" s="157"/>
      <c r="E120" s="160"/>
      <c r="F120" s="160"/>
      <c r="G120" s="161">
        <f>SUM(G103:G119)</f>
        <v>8740.6039999999994</v>
      </c>
      <c r="H120" s="162"/>
      <c r="I120" s="163">
        <f>SUM(I103:I119)</f>
        <v>16.018583599999999</v>
      </c>
      <c r="J120" s="162"/>
      <c r="K120" s="163">
        <f>SUM(K103:K119)</f>
        <v>0</v>
      </c>
      <c r="Q120" s="146">
        <v>4</v>
      </c>
      <c r="BC120" s="164">
        <f>SUM(BC103:BC119)</f>
        <v>8740.6039999999994</v>
      </c>
      <c r="BD120" s="164">
        <f>SUM(BD103:BD119)</f>
        <v>0</v>
      </c>
      <c r="BE120" s="164">
        <f>SUM(BE103:BE119)</f>
        <v>0</v>
      </c>
      <c r="BF120" s="164">
        <f>SUM(BF103:BF119)</f>
        <v>0</v>
      </c>
      <c r="BG120" s="164">
        <f>SUM(BG103:BG119)</f>
        <v>0</v>
      </c>
    </row>
    <row r="121" spans="1:59" x14ac:dyDescent="0.2">
      <c r="A121" s="139" t="s">
        <v>69</v>
      </c>
      <c r="B121" s="140" t="s">
        <v>215</v>
      </c>
      <c r="C121" s="141" t="s">
        <v>216</v>
      </c>
      <c r="D121" s="142"/>
      <c r="E121" s="143"/>
      <c r="F121" s="143"/>
      <c r="G121" s="144"/>
      <c r="H121" s="145"/>
      <c r="I121" s="145"/>
      <c r="J121" s="145"/>
      <c r="K121" s="145"/>
      <c r="Q121" s="146">
        <v>1</v>
      </c>
    </row>
    <row r="122" spans="1:59" x14ac:dyDescent="0.2">
      <c r="A122" s="147">
        <v>36</v>
      </c>
      <c r="B122" s="148" t="s">
        <v>217</v>
      </c>
      <c r="C122" s="149" t="s">
        <v>218</v>
      </c>
      <c r="D122" s="150" t="s">
        <v>130</v>
      </c>
      <c r="E122" s="151">
        <v>41.8</v>
      </c>
      <c r="F122" s="151">
        <v>122</v>
      </c>
      <c r="G122" s="152">
        <f>E122*F122</f>
        <v>5099.5999999999995</v>
      </c>
      <c r="H122" s="153">
        <v>0.38624999999999998</v>
      </c>
      <c r="I122" s="153">
        <f>E122*H122</f>
        <v>16.145249999999997</v>
      </c>
      <c r="J122" s="153">
        <v>0</v>
      </c>
      <c r="K122" s="153">
        <f>E122*J122</f>
        <v>0</v>
      </c>
      <c r="Q122" s="146">
        <v>2</v>
      </c>
      <c r="AA122" s="122">
        <v>12</v>
      </c>
      <c r="AB122" s="122">
        <v>0</v>
      </c>
      <c r="AC122" s="122">
        <v>36</v>
      </c>
      <c r="BB122" s="122">
        <v>1</v>
      </c>
      <c r="BC122" s="122">
        <f>IF(BB122=1,G122,0)</f>
        <v>5099.5999999999995</v>
      </c>
      <c r="BD122" s="122">
        <f>IF(BB122=2,G122,0)</f>
        <v>0</v>
      </c>
      <c r="BE122" s="122">
        <f>IF(BB122=3,G122,0)</f>
        <v>0</v>
      </c>
      <c r="BF122" s="122">
        <f>IF(BB122=4,G122,0)</f>
        <v>0</v>
      </c>
      <c r="BG122" s="122">
        <f>IF(BB122=5,G122,0)</f>
        <v>0</v>
      </c>
    </row>
    <row r="123" spans="1:59" x14ac:dyDescent="0.2">
      <c r="A123" s="154"/>
      <c r="B123" s="155"/>
      <c r="C123" s="192" t="s">
        <v>219</v>
      </c>
      <c r="D123" s="193"/>
      <c r="E123" s="193"/>
      <c r="F123" s="193"/>
      <c r="G123" s="194"/>
      <c r="H123" s="156"/>
      <c r="I123" s="156"/>
      <c r="J123" s="156"/>
      <c r="K123" s="156"/>
      <c r="Q123" s="146">
        <v>3</v>
      </c>
    </row>
    <row r="124" spans="1:59" x14ac:dyDescent="0.2">
      <c r="A124" s="147">
        <v>37</v>
      </c>
      <c r="B124" s="148" t="s">
        <v>217</v>
      </c>
      <c r="C124" s="149" t="s">
        <v>218</v>
      </c>
      <c r="D124" s="150" t="s">
        <v>130</v>
      </c>
      <c r="E124" s="151">
        <v>32</v>
      </c>
      <c r="F124" s="151">
        <v>122</v>
      </c>
      <c r="G124" s="152">
        <f>E124*F124</f>
        <v>3904</v>
      </c>
      <c r="H124" s="153">
        <v>0.38624999999999998</v>
      </c>
      <c r="I124" s="153">
        <f>E124*H124</f>
        <v>12.36</v>
      </c>
      <c r="J124" s="153">
        <v>0</v>
      </c>
      <c r="K124" s="153">
        <f>E124*J124</f>
        <v>0</v>
      </c>
      <c r="Q124" s="146">
        <v>2</v>
      </c>
      <c r="AA124" s="122">
        <v>12</v>
      </c>
      <c r="AB124" s="122">
        <v>0</v>
      </c>
      <c r="AC124" s="122">
        <v>37</v>
      </c>
      <c r="BB124" s="122">
        <v>1</v>
      </c>
      <c r="BC124" s="122">
        <f>IF(BB124=1,G124,0)</f>
        <v>3904</v>
      </c>
      <c r="BD124" s="122">
        <f>IF(BB124=2,G124,0)</f>
        <v>0</v>
      </c>
      <c r="BE124" s="122">
        <f>IF(BB124=3,G124,0)</f>
        <v>0</v>
      </c>
      <c r="BF124" s="122">
        <f>IF(BB124=4,G124,0)</f>
        <v>0</v>
      </c>
      <c r="BG124" s="122">
        <f>IF(BB124=5,G124,0)</f>
        <v>0</v>
      </c>
    </row>
    <row r="125" spans="1:59" x14ac:dyDescent="0.2">
      <c r="A125" s="154"/>
      <c r="B125" s="155"/>
      <c r="C125" s="192" t="s">
        <v>220</v>
      </c>
      <c r="D125" s="193"/>
      <c r="E125" s="193"/>
      <c r="F125" s="193"/>
      <c r="G125" s="194"/>
      <c r="H125" s="156"/>
      <c r="I125" s="156"/>
      <c r="J125" s="156"/>
      <c r="K125" s="156"/>
      <c r="Q125" s="146">
        <v>3</v>
      </c>
    </row>
    <row r="126" spans="1:59" x14ac:dyDescent="0.2">
      <c r="A126" s="147">
        <v>38</v>
      </c>
      <c r="B126" s="148" t="s">
        <v>221</v>
      </c>
      <c r="C126" s="149" t="s">
        <v>222</v>
      </c>
      <c r="D126" s="150" t="s">
        <v>130</v>
      </c>
      <c r="E126" s="151">
        <v>19.96</v>
      </c>
      <c r="F126" s="151">
        <v>107</v>
      </c>
      <c r="G126" s="152">
        <f>E126*F126</f>
        <v>2135.7200000000003</v>
      </c>
      <c r="H126" s="153">
        <v>0.27994000000000002</v>
      </c>
      <c r="I126" s="153">
        <f>E126*H126</f>
        <v>5.5876024000000006</v>
      </c>
      <c r="J126" s="153">
        <v>0</v>
      </c>
      <c r="K126" s="153">
        <f>E126*J126</f>
        <v>0</v>
      </c>
      <c r="Q126" s="146">
        <v>2</v>
      </c>
      <c r="AA126" s="122">
        <v>12</v>
      </c>
      <c r="AB126" s="122">
        <v>0</v>
      </c>
      <c r="AC126" s="122">
        <v>38</v>
      </c>
      <c r="BB126" s="122">
        <v>1</v>
      </c>
      <c r="BC126" s="122">
        <f>IF(BB126=1,G126,0)</f>
        <v>2135.7200000000003</v>
      </c>
      <c r="BD126" s="122">
        <f>IF(BB126=2,G126,0)</f>
        <v>0</v>
      </c>
      <c r="BE126" s="122">
        <f>IF(BB126=3,G126,0)</f>
        <v>0</v>
      </c>
      <c r="BF126" s="122">
        <f>IF(BB126=4,G126,0)</f>
        <v>0</v>
      </c>
      <c r="BG126" s="122">
        <f>IF(BB126=5,G126,0)</f>
        <v>0</v>
      </c>
    </row>
    <row r="127" spans="1:59" x14ac:dyDescent="0.2">
      <c r="A127" s="154"/>
      <c r="B127" s="155"/>
      <c r="C127" s="192" t="s">
        <v>223</v>
      </c>
      <c r="D127" s="193"/>
      <c r="E127" s="193"/>
      <c r="F127" s="193"/>
      <c r="G127" s="194"/>
      <c r="H127" s="156"/>
      <c r="I127" s="156"/>
      <c r="J127" s="156"/>
      <c r="K127" s="156"/>
      <c r="Q127" s="146">
        <v>3</v>
      </c>
    </row>
    <row r="128" spans="1:59" x14ac:dyDescent="0.2">
      <c r="A128" s="147">
        <v>39</v>
      </c>
      <c r="B128" s="148" t="s">
        <v>224</v>
      </c>
      <c r="C128" s="149" t="s">
        <v>225</v>
      </c>
      <c r="D128" s="150" t="s">
        <v>130</v>
      </c>
      <c r="E128" s="151">
        <v>20.9</v>
      </c>
      <c r="F128" s="151">
        <v>58</v>
      </c>
      <c r="G128" s="152">
        <f>E128*F128</f>
        <v>1212.1999999999998</v>
      </c>
      <c r="H128" s="153">
        <v>0.17726</v>
      </c>
      <c r="I128" s="153">
        <f>E128*H128</f>
        <v>3.7047339999999997</v>
      </c>
      <c r="J128" s="153">
        <v>0</v>
      </c>
      <c r="K128" s="153">
        <f>E128*J128</f>
        <v>0</v>
      </c>
      <c r="Q128" s="146">
        <v>2</v>
      </c>
      <c r="AA128" s="122">
        <v>12</v>
      </c>
      <c r="AB128" s="122">
        <v>0</v>
      </c>
      <c r="AC128" s="122">
        <v>39</v>
      </c>
      <c r="BB128" s="122">
        <v>1</v>
      </c>
      <c r="BC128" s="122">
        <f>IF(BB128=1,G128,0)</f>
        <v>1212.1999999999998</v>
      </c>
      <c r="BD128" s="122">
        <f>IF(BB128=2,G128,0)</f>
        <v>0</v>
      </c>
      <c r="BE128" s="122">
        <f>IF(BB128=3,G128,0)</f>
        <v>0</v>
      </c>
      <c r="BF128" s="122">
        <f>IF(BB128=4,G128,0)</f>
        <v>0</v>
      </c>
      <c r="BG128" s="122">
        <f>IF(BB128=5,G128,0)</f>
        <v>0</v>
      </c>
    </row>
    <row r="129" spans="1:59" x14ac:dyDescent="0.2">
      <c r="A129" s="154"/>
      <c r="B129" s="155"/>
      <c r="C129" s="192" t="s">
        <v>226</v>
      </c>
      <c r="D129" s="193"/>
      <c r="E129" s="193"/>
      <c r="F129" s="193"/>
      <c r="G129" s="194"/>
      <c r="H129" s="156"/>
      <c r="I129" s="156"/>
      <c r="J129" s="156"/>
      <c r="K129" s="156"/>
      <c r="Q129" s="146">
        <v>3</v>
      </c>
    </row>
    <row r="130" spans="1:59" x14ac:dyDescent="0.2">
      <c r="A130" s="147">
        <v>40</v>
      </c>
      <c r="B130" s="148" t="s">
        <v>227</v>
      </c>
      <c r="C130" s="149" t="s">
        <v>228</v>
      </c>
      <c r="D130" s="150" t="s">
        <v>130</v>
      </c>
      <c r="E130" s="151">
        <v>20.5</v>
      </c>
      <c r="F130" s="151">
        <v>193</v>
      </c>
      <c r="G130" s="152">
        <f>E130*F130</f>
        <v>3956.5</v>
      </c>
      <c r="H130" s="153">
        <v>0.15</v>
      </c>
      <c r="I130" s="153">
        <f>E130*H130</f>
        <v>3.0749999999999997</v>
      </c>
      <c r="J130" s="153">
        <v>0</v>
      </c>
      <c r="K130" s="153">
        <f>E130*J130</f>
        <v>0</v>
      </c>
      <c r="Q130" s="146">
        <v>2</v>
      </c>
      <c r="AA130" s="122">
        <v>12</v>
      </c>
      <c r="AB130" s="122">
        <v>0</v>
      </c>
      <c r="AC130" s="122">
        <v>40</v>
      </c>
      <c r="BB130" s="122">
        <v>1</v>
      </c>
      <c r="BC130" s="122">
        <f>IF(BB130=1,G130,0)</f>
        <v>3956.5</v>
      </c>
      <c r="BD130" s="122">
        <f>IF(BB130=2,G130,0)</f>
        <v>0</v>
      </c>
      <c r="BE130" s="122">
        <f>IF(BB130=3,G130,0)</f>
        <v>0</v>
      </c>
      <c r="BF130" s="122">
        <f>IF(BB130=4,G130,0)</f>
        <v>0</v>
      </c>
      <c r="BG130" s="122">
        <f>IF(BB130=5,G130,0)</f>
        <v>0</v>
      </c>
    </row>
    <row r="131" spans="1:59" x14ac:dyDescent="0.2">
      <c r="A131" s="147">
        <v>41</v>
      </c>
      <c r="B131" s="148" t="s">
        <v>229</v>
      </c>
      <c r="C131" s="149" t="s">
        <v>230</v>
      </c>
      <c r="D131" s="150" t="s">
        <v>130</v>
      </c>
      <c r="E131" s="151">
        <v>19.96</v>
      </c>
      <c r="F131" s="151">
        <v>202</v>
      </c>
      <c r="G131" s="152">
        <f>E131*F131</f>
        <v>4031.92</v>
      </c>
      <c r="H131" s="153">
        <v>7.3899999999999993E-2</v>
      </c>
      <c r="I131" s="153">
        <f>E131*H131</f>
        <v>1.475044</v>
      </c>
      <c r="J131" s="153">
        <v>0</v>
      </c>
      <c r="K131" s="153">
        <f>E131*J131</f>
        <v>0</v>
      </c>
      <c r="Q131" s="146">
        <v>2</v>
      </c>
      <c r="AA131" s="122">
        <v>12</v>
      </c>
      <c r="AB131" s="122">
        <v>0</v>
      </c>
      <c r="AC131" s="122">
        <v>41</v>
      </c>
      <c r="BB131" s="122">
        <v>1</v>
      </c>
      <c r="BC131" s="122">
        <f>IF(BB131=1,G131,0)</f>
        <v>4031.92</v>
      </c>
      <c r="BD131" s="122">
        <f>IF(BB131=2,G131,0)</f>
        <v>0</v>
      </c>
      <c r="BE131" s="122">
        <f>IF(BB131=3,G131,0)</f>
        <v>0</v>
      </c>
      <c r="BF131" s="122">
        <f>IF(BB131=4,G131,0)</f>
        <v>0</v>
      </c>
      <c r="BG131" s="122">
        <f>IF(BB131=5,G131,0)</f>
        <v>0</v>
      </c>
    </row>
    <row r="132" spans="1:59" x14ac:dyDescent="0.2">
      <c r="A132" s="157"/>
      <c r="B132" s="158" t="s">
        <v>73</v>
      </c>
      <c r="C132" s="159" t="str">
        <f>CONCATENATE(B121," ",C121)</f>
        <v>5 Komunikace</v>
      </c>
      <c r="D132" s="157"/>
      <c r="E132" s="160"/>
      <c r="F132" s="160"/>
      <c r="G132" s="161">
        <f>SUM(G121:G131)</f>
        <v>20339.940000000002</v>
      </c>
      <c r="H132" s="162"/>
      <c r="I132" s="163">
        <f>SUM(I121:I131)</f>
        <v>42.3476304</v>
      </c>
      <c r="J132" s="162"/>
      <c r="K132" s="163">
        <f>SUM(K121:K131)</f>
        <v>0</v>
      </c>
      <c r="Q132" s="146">
        <v>4</v>
      </c>
      <c r="BC132" s="164">
        <f>SUM(BC121:BC131)</f>
        <v>20339.940000000002</v>
      </c>
      <c r="BD132" s="164">
        <f>SUM(BD121:BD131)</f>
        <v>0</v>
      </c>
      <c r="BE132" s="164">
        <f>SUM(BE121:BE131)</f>
        <v>0</v>
      </c>
      <c r="BF132" s="164">
        <f>SUM(BF121:BF131)</f>
        <v>0</v>
      </c>
      <c r="BG132" s="164">
        <f>SUM(BG121:BG131)</f>
        <v>0</v>
      </c>
    </row>
    <row r="133" spans="1:59" x14ac:dyDescent="0.2">
      <c r="A133" s="139" t="s">
        <v>69</v>
      </c>
      <c r="B133" s="140" t="s">
        <v>231</v>
      </c>
      <c r="C133" s="141" t="s">
        <v>232</v>
      </c>
      <c r="D133" s="142"/>
      <c r="E133" s="143"/>
      <c r="F133" s="143"/>
      <c r="G133" s="144"/>
      <c r="H133" s="145"/>
      <c r="I133" s="145"/>
      <c r="J133" s="145"/>
      <c r="K133" s="145"/>
      <c r="Q133" s="146">
        <v>1</v>
      </c>
    </row>
    <row r="134" spans="1:59" x14ac:dyDescent="0.2">
      <c r="A134" s="147">
        <v>42</v>
      </c>
      <c r="B134" s="148" t="s">
        <v>233</v>
      </c>
      <c r="C134" s="149" t="s">
        <v>234</v>
      </c>
      <c r="D134" s="150" t="s">
        <v>152</v>
      </c>
      <c r="E134" s="151">
        <v>3.5</v>
      </c>
      <c r="F134" s="151">
        <v>21</v>
      </c>
      <c r="G134" s="152">
        <f>E134*F134</f>
        <v>73.5</v>
      </c>
      <c r="H134" s="153">
        <v>0</v>
      </c>
      <c r="I134" s="153">
        <f>E134*H134</f>
        <v>0</v>
      </c>
      <c r="J134" s="153">
        <v>0</v>
      </c>
      <c r="K134" s="153">
        <f>E134*J134</f>
        <v>0</v>
      </c>
      <c r="Q134" s="146">
        <v>2</v>
      </c>
      <c r="AA134" s="122">
        <v>12</v>
      </c>
      <c r="AB134" s="122">
        <v>0</v>
      </c>
      <c r="AC134" s="122">
        <v>42</v>
      </c>
      <c r="BB134" s="122">
        <v>1</v>
      </c>
      <c r="BC134" s="122">
        <f>IF(BB134=1,G134,0)</f>
        <v>73.5</v>
      </c>
      <c r="BD134" s="122">
        <f>IF(BB134=2,G134,0)</f>
        <v>0</v>
      </c>
      <c r="BE134" s="122">
        <f>IF(BB134=3,G134,0)</f>
        <v>0</v>
      </c>
      <c r="BF134" s="122">
        <f>IF(BB134=4,G134,0)</f>
        <v>0</v>
      </c>
      <c r="BG134" s="122">
        <f>IF(BB134=5,G134,0)</f>
        <v>0</v>
      </c>
    </row>
    <row r="135" spans="1:59" x14ac:dyDescent="0.2">
      <c r="A135" s="154"/>
      <c r="B135" s="155"/>
      <c r="C135" s="192" t="s">
        <v>235</v>
      </c>
      <c r="D135" s="193"/>
      <c r="E135" s="193"/>
      <c r="F135" s="193"/>
      <c r="G135" s="194"/>
      <c r="H135" s="156"/>
      <c r="I135" s="156"/>
      <c r="J135" s="156"/>
      <c r="K135" s="156"/>
      <c r="Q135" s="146">
        <v>3</v>
      </c>
    </row>
    <row r="136" spans="1:59" x14ac:dyDescent="0.2">
      <c r="A136" s="147">
        <v>43</v>
      </c>
      <c r="B136" s="148" t="s">
        <v>236</v>
      </c>
      <c r="C136" s="149" t="s">
        <v>237</v>
      </c>
      <c r="D136" s="150" t="s">
        <v>152</v>
      </c>
      <c r="E136" s="151">
        <v>3.5</v>
      </c>
      <c r="F136" s="151">
        <v>57</v>
      </c>
      <c r="G136" s="152">
        <f>E136*F136</f>
        <v>199.5</v>
      </c>
      <c r="H136" s="153">
        <v>0</v>
      </c>
      <c r="I136" s="153">
        <f>E136*H136</f>
        <v>0</v>
      </c>
      <c r="J136" s="153">
        <v>0</v>
      </c>
      <c r="K136" s="153">
        <f>E136*J136</f>
        <v>0</v>
      </c>
      <c r="Q136" s="146">
        <v>2</v>
      </c>
      <c r="AA136" s="122">
        <v>12</v>
      </c>
      <c r="AB136" s="122">
        <v>0</v>
      </c>
      <c r="AC136" s="122">
        <v>43</v>
      </c>
      <c r="BB136" s="122">
        <v>1</v>
      </c>
      <c r="BC136" s="122">
        <f>IF(BB136=1,G136,0)</f>
        <v>199.5</v>
      </c>
      <c r="BD136" s="122">
        <f>IF(BB136=2,G136,0)</f>
        <v>0</v>
      </c>
      <c r="BE136" s="122">
        <f>IF(BB136=3,G136,0)</f>
        <v>0</v>
      </c>
      <c r="BF136" s="122">
        <f>IF(BB136=4,G136,0)</f>
        <v>0</v>
      </c>
      <c r="BG136" s="122">
        <f>IF(BB136=5,G136,0)</f>
        <v>0</v>
      </c>
    </row>
    <row r="137" spans="1:59" x14ac:dyDescent="0.2">
      <c r="A137" s="154"/>
      <c r="B137" s="155"/>
      <c r="C137" s="192" t="s">
        <v>238</v>
      </c>
      <c r="D137" s="193"/>
      <c r="E137" s="193"/>
      <c r="F137" s="193"/>
      <c r="G137" s="194"/>
      <c r="H137" s="156"/>
      <c r="I137" s="156"/>
      <c r="J137" s="156"/>
      <c r="K137" s="156"/>
      <c r="Q137" s="146">
        <v>3</v>
      </c>
    </row>
    <row r="138" spans="1:59" x14ac:dyDescent="0.2">
      <c r="A138" s="147">
        <v>44</v>
      </c>
      <c r="B138" s="148" t="s">
        <v>239</v>
      </c>
      <c r="C138" s="149" t="s">
        <v>240</v>
      </c>
      <c r="D138" s="150" t="s">
        <v>152</v>
      </c>
      <c r="E138" s="151">
        <v>3.5</v>
      </c>
      <c r="F138" s="151">
        <v>133</v>
      </c>
      <c r="G138" s="152">
        <f>E138*F138</f>
        <v>465.5</v>
      </c>
      <c r="H138" s="153">
        <v>0</v>
      </c>
      <c r="I138" s="153">
        <f>E138*H138</f>
        <v>0</v>
      </c>
      <c r="J138" s="153">
        <v>0</v>
      </c>
      <c r="K138" s="153">
        <f>E138*J138</f>
        <v>0</v>
      </c>
      <c r="Q138" s="146">
        <v>2</v>
      </c>
      <c r="AA138" s="122">
        <v>12</v>
      </c>
      <c r="AB138" s="122">
        <v>0</v>
      </c>
      <c r="AC138" s="122">
        <v>44</v>
      </c>
      <c r="BB138" s="122">
        <v>1</v>
      </c>
      <c r="BC138" s="122">
        <f>IF(BB138=1,G138,0)</f>
        <v>465.5</v>
      </c>
      <c r="BD138" s="122">
        <f>IF(BB138=2,G138,0)</f>
        <v>0</v>
      </c>
      <c r="BE138" s="122">
        <f>IF(BB138=3,G138,0)</f>
        <v>0</v>
      </c>
      <c r="BF138" s="122">
        <f>IF(BB138=4,G138,0)</f>
        <v>0</v>
      </c>
      <c r="BG138" s="122">
        <f>IF(BB138=5,G138,0)</f>
        <v>0</v>
      </c>
    </row>
    <row r="139" spans="1:59" ht="25.5" x14ac:dyDescent="0.2">
      <c r="A139" s="147">
        <v>45</v>
      </c>
      <c r="B139" s="148" t="s">
        <v>241</v>
      </c>
      <c r="C139" s="149" t="s">
        <v>242</v>
      </c>
      <c r="D139" s="150" t="s">
        <v>152</v>
      </c>
      <c r="E139" s="151">
        <v>4</v>
      </c>
      <c r="F139" s="151">
        <v>63</v>
      </c>
      <c r="G139" s="152">
        <f>E139*F139</f>
        <v>252</v>
      </c>
      <c r="H139" s="153">
        <v>1E-3</v>
      </c>
      <c r="I139" s="153">
        <f>E139*H139</f>
        <v>4.0000000000000001E-3</v>
      </c>
      <c r="J139" s="153">
        <v>0</v>
      </c>
      <c r="K139" s="153">
        <f>E139*J139</f>
        <v>0</v>
      </c>
      <c r="Q139" s="146">
        <v>2</v>
      </c>
      <c r="AA139" s="122">
        <v>12</v>
      </c>
      <c r="AB139" s="122">
        <v>0</v>
      </c>
      <c r="AC139" s="122">
        <v>45</v>
      </c>
      <c r="BB139" s="122">
        <v>1</v>
      </c>
      <c r="BC139" s="122">
        <f>IF(BB139=1,G139,0)</f>
        <v>252</v>
      </c>
      <c r="BD139" s="122">
        <f>IF(BB139=2,G139,0)</f>
        <v>0</v>
      </c>
      <c r="BE139" s="122">
        <f>IF(BB139=3,G139,0)</f>
        <v>0</v>
      </c>
      <c r="BF139" s="122">
        <f>IF(BB139=4,G139,0)</f>
        <v>0</v>
      </c>
      <c r="BG139" s="122">
        <f>IF(BB139=5,G139,0)</f>
        <v>0</v>
      </c>
    </row>
    <row r="140" spans="1:59" x14ac:dyDescent="0.2">
      <c r="A140" s="154"/>
      <c r="B140" s="155"/>
      <c r="C140" s="192" t="s">
        <v>243</v>
      </c>
      <c r="D140" s="193"/>
      <c r="E140" s="193"/>
      <c r="F140" s="193"/>
      <c r="G140" s="194"/>
      <c r="H140" s="156"/>
      <c r="I140" s="156"/>
      <c r="J140" s="156"/>
      <c r="K140" s="156"/>
      <c r="Q140" s="146">
        <v>3</v>
      </c>
    </row>
    <row r="141" spans="1:59" x14ac:dyDescent="0.2">
      <c r="A141" s="147">
        <v>46</v>
      </c>
      <c r="B141" s="148" t="s">
        <v>244</v>
      </c>
      <c r="C141" s="149" t="s">
        <v>245</v>
      </c>
      <c r="D141" s="150" t="s">
        <v>184</v>
      </c>
      <c r="E141" s="151">
        <v>1</v>
      </c>
      <c r="F141" s="151">
        <v>899</v>
      </c>
      <c r="G141" s="152">
        <f t="shared" ref="G141:G147" si="0">E141*F141</f>
        <v>899</v>
      </c>
      <c r="H141" s="153">
        <v>2E-3</v>
      </c>
      <c r="I141" s="153">
        <f t="shared" ref="I141:I147" si="1">E141*H141</f>
        <v>2E-3</v>
      </c>
      <c r="J141" s="153">
        <v>0</v>
      </c>
      <c r="K141" s="153">
        <f t="shared" ref="K141:K147" si="2">E141*J141</f>
        <v>0</v>
      </c>
      <c r="Q141" s="146">
        <v>2</v>
      </c>
      <c r="AA141" s="122">
        <v>12</v>
      </c>
      <c r="AB141" s="122">
        <v>0</v>
      </c>
      <c r="AC141" s="122">
        <v>46</v>
      </c>
      <c r="BB141" s="122">
        <v>1</v>
      </c>
      <c r="BC141" s="122">
        <f t="shared" ref="BC141:BC147" si="3">IF(BB141=1,G141,0)</f>
        <v>899</v>
      </c>
      <c r="BD141" s="122">
        <f t="shared" ref="BD141:BD147" si="4">IF(BB141=2,G141,0)</f>
        <v>0</v>
      </c>
      <c r="BE141" s="122">
        <f t="shared" ref="BE141:BE147" si="5">IF(BB141=3,G141,0)</f>
        <v>0</v>
      </c>
      <c r="BF141" s="122">
        <f t="shared" ref="BF141:BF147" si="6">IF(BB141=4,G141,0)</f>
        <v>0</v>
      </c>
      <c r="BG141" s="122">
        <f t="shared" ref="BG141:BG147" si="7">IF(BB141=5,G141,0)</f>
        <v>0</v>
      </c>
    </row>
    <row r="142" spans="1:59" x14ac:dyDescent="0.2">
      <c r="A142" s="147">
        <v>47</v>
      </c>
      <c r="B142" s="148" t="s">
        <v>246</v>
      </c>
      <c r="C142" s="149" t="s">
        <v>247</v>
      </c>
      <c r="D142" s="150" t="s">
        <v>173</v>
      </c>
      <c r="E142" s="151">
        <v>1</v>
      </c>
      <c r="F142" s="151">
        <v>403</v>
      </c>
      <c r="G142" s="152">
        <f t="shared" si="0"/>
        <v>403</v>
      </c>
      <c r="H142" s="153">
        <v>5.8209999999999998E-2</v>
      </c>
      <c r="I142" s="153">
        <f t="shared" si="1"/>
        <v>5.8209999999999998E-2</v>
      </c>
      <c r="J142" s="153">
        <v>0</v>
      </c>
      <c r="K142" s="153">
        <f t="shared" si="2"/>
        <v>0</v>
      </c>
      <c r="Q142" s="146">
        <v>2</v>
      </c>
      <c r="AA142" s="122">
        <v>12</v>
      </c>
      <c r="AB142" s="122">
        <v>0</v>
      </c>
      <c r="AC142" s="122">
        <v>47</v>
      </c>
      <c r="BB142" s="122">
        <v>1</v>
      </c>
      <c r="BC142" s="122">
        <f t="shared" si="3"/>
        <v>403</v>
      </c>
      <c r="BD142" s="122">
        <f t="shared" si="4"/>
        <v>0</v>
      </c>
      <c r="BE142" s="122">
        <f t="shared" si="5"/>
        <v>0</v>
      </c>
      <c r="BF142" s="122">
        <f t="shared" si="6"/>
        <v>0</v>
      </c>
      <c r="BG142" s="122">
        <f t="shared" si="7"/>
        <v>0</v>
      </c>
    </row>
    <row r="143" spans="1:59" ht="25.5" x14ac:dyDescent="0.2">
      <c r="A143" s="147">
        <v>48</v>
      </c>
      <c r="B143" s="148" t="s">
        <v>248</v>
      </c>
      <c r="C143" s="149" t="s">
        <v>249</v>
      </c>
      <c r="D143" s="150" t="s">
        <v>184</v>
      </c>
      <c r="E143" s="151">
        <v>1</v>
      </c>
      <c r="F143" s="151">
        <v>317</v>
      </c>
      <c r="G143" s="152">
        <f t="shared" si="0"/>
        <v>317</v>
      </c>
      <c r="H143" s="153">
        <v>6.0000000000000001E-3</v>
      </c>
      <c r="I143" s="153">
        <f t="shared" si="1"/>
        <v>6.0000000000000001E-3</v>
      </c>
      <c r="J143" s="153">
        <v>0</v>
      </c>
      <c r="K143" s="153">
        <f t="shared" si="2"/>
        <v>0</v>
      </c>
      <c r="Q143" s="146">
        <v>2</v>
      </c>
      <c r="AA143" s="122">
        <v>12</v>
      </c>
      <c r="AB143" s="122">
        <v>0</v>
      </c>
      <c r="AC143" s="122">
        <v>48</v>
      </c>
      <c r="BB143" s="122">
        <v>1</v>
      </c>
      <c r="BC143" s="122">
        <f t="shared" si="3"/>
        <v>317</v>
      </c>
      <c r="BD143" s="122">
        <f t="shared" si="4"/>
        <v>0</v>
      </c>
      <c r="BE143" s="122">
        <f t="shared" si="5"/>
        <v>0</v>
      </c>
      <c r="BF143" s="122">
        <f t="shared" si="6"/>
        <v>0</v>
      </c>
      <c r="BG143" s="122">
        <f t="shared" si="7"/>
        <v>0</v>
      </c>
    </row>
    <row r="144" spans="1:59" x14ac:dyDescent="0.2">
      <c r="A144" s="147">
        <v>49</v>
      </c>
      <c r="B144" s="148" t="s">
        <v>250</v>
      </c>
      <c r="C144" s="149" t="s">
        <v>251</v>
      </c>
      <c r="D144" s="150" t="s">
        <v>173</v>
      </c>
      <c r="E144" s="151">
        <v>1</v>
      </c>
      <c r="F144" s="151">
        <v>3885</v>
      </c>
      <c r="G144" s="152">
        <f t="shared" si="0"/>
        <v>3885</v>
      </c>
      <c r="H144" s="153">
        <v>0</v>
      </c>
      <c r="I144" s="153">
        <f t="shared" si="1"/>
        <v>0</v>
      </c>
      <c r="J144" s="153">
        <v>0</v>
      </c>
      <c r="K144" s="153">
        <f t="shared" si="2"/>
        <v>0</v>
      </c>
      <c r="Q144" s="146">
        <v>2</v>
      </c>
      <c r="AA144" s="122">
        <v>12</v>
      </c>
      <c r="AB144" s="122">
        <v>0</v>
      </c>
      <c r="AC144" s="122">
        <v>49</v>
      </c>
      <c r="BB144" s="122">
        <v>1</v>
      </c>
      <c r="BC144" s="122">
        <f t="shared" si="3"/>
        <v>3885</v>
      </c>
      <c r="BD144" s="122">
        <f t="shared" si="4"/>
        <v>0</v>
      </c>
      <c r="BE144" s="122">
        <f t="shared" si="5"/>
        <v>0</v>
      </c>
      <c r="BF144" s="122">
        <f t="shared" si="6"/>
        <v>0</v>
      </c>
      <c r="BG144" s="122">
        <f t="shared" si="7"/>
        <v>0</v>
      </c>
    </row>
    <row r="145" spans="1:59" ht="25.5" x14ac:dyDescent="0.2">
      <c r="A145" s="147">
        <v>50</v>
      </c>
      <c r="B145" s="148" t="s">
        <v>252</v>
      </c>
      <c r="C145" s="149" t="s">
        <v>253</v>
      </c>
      <c r="D145" s="150" t="s">
        <v>184</v>
      </c>
      <c r="E145" s="151">
        <v>1</v>
      </c>
      <c r="F145" s="151">
        <v>8269</v>
      </c>
      <c r="G145" s="152">
        <f t="shared" si="0"/>
        <v>8269</v>
      </c>
      <c r="H145" s="153">
        <v>0.05</v>
      </c>
      <c r="I145" s="153">
        <f t="shared" si="1"/>
        <v>0.05</v>
      </c>
      <c r="J145" s="153">
        <v>0</v>
      </c>
      <c r="K145" s="153">
        <f t="shared" si="2"/>
        <v>0</v>
      </c>
      <c r="Q145" s="146">
        <v>2</v>
      </c>
      <c r="AA145" s="122">
        <v>12</v>
      </c>
      <c r="AB145" s="122">
        <v>0</v>
      </c>
      <c r="AC145" s="122">
        <v>50</v>
      </c>
      <c r="BB145" s="122">
        <v>1</v>
      </c>
      <c r="BC145" s="122">
        <f t="shared" si="3"/>
        <v>8269</v>
      </c>
      <c r="BD145" s="122">
        <f t="shared" si="4"/>
        <v>0</v>
      </c>
      <c r="BE145" s="122">
        <f t="shared" si="5"/>
        <v>0</v>
      </c>
      <c r="BF145" s="122">
        <f t="shared" si="6"/>
        <v>0</v>
      </c>
      <c r="BG145" s="122">
        <f t="shared" si="7"/>
        <v>0</v>
      </c>
    </row>
    <row r="146" spans="1:59" ht="25.5" x14ac:dyDescent="0.2">
      <c r="A146" s="147">
        <v>51</v>
      </c>
      <c r="B146" s="148" t="s">
        <v>254</v>
      </c>
      <c r="C146" s="149" t="s">
        <v>255</v>
      </c>
      <c r="D146" s="150" t="s">
        <v>72</v>
      </c>
      <c r="E146" s="151">
        <v>1</v>
      </c>
      <c r="F146" s="151">
        <v>208</v>
      </c>
      <c r="G146" s="152">
        <f t="shared" si="0"/>
        <v>208</v>
      </c>
      <c r="H146" s="153">
        <v>4.0000000000000001E-3</v>
      </c>
      <c r="I146" s="153">
        <f t="shared" si="1"/>
        <v>4.0000000000000001E-3</v>
      </c>
      <c r="J146" s="153">
        <v>0</v>
      </c>
      <c r="K146" s="153">
        <f t="shared" si="2"/>
        <v>0</v>
      </c>
      <c r="Q146" s="146">
        <v>2</v>
      </c>
      <c r="AA146" s="122">
        <v>12</v>
      </c>
      <c r="AB146" s="122">
        <v>0</v>
      </c>
      <c r="AC146" s="122">
        <v>51</v>
      </c>
      <c r="BB146" s="122">
        <v>1</v>
      </c>
      <c r="BC146" s="122">
        <f t="shared" si="3"/>
        <v>208</v>
      </c>
      <c r="BD146" s="122">
        <f t="shared" si="4"/>
        <v>0</v>
      </c>
      <c r="BE146" s="122">
        <f t="shared" si="5"/>
        <v>0</v>
      </c>
      <c r="BF146" s="122">
        <f t="shared" si="6"/>
        <v>0</v>
      </c>
      <c r="BG146" s="122">
        <f t="shared" si="7"/>
        <v>0</v>
      </c>
    </row>
    <row r="147" spans="1:59" x14ac:dyDescent="0.2">
      <c r="A147" s="147">
        <v>52</v>
      </c>
      <c r="B147" s="148" t="s">
        <v>256</v>
      </c>
      <c r="C147" s="149" t="s">
        <v>257</v>
      </c>
      <c r="D147" s="150" t="s">
        <v>152</v>
      </c>
      <c r="E147" s="151">
        <v>37.5</v>
      </c>
      <c r="F147" s="151">
        <v>397</v>
      </c>
      <c r="G147" s="152">
        <f t="shared" si="0"/>
        <v>14887.5</v>
      </c>
      <c r="H147" s="153">
        <v>1.0000000000000001E-5</v>
      </c>
      <c r="I147" s="153">
        <f t="shared" si="1"/>
        <v>3.7500000000000001E-4</v>
      </c>
      <c r="J147" s="153">
        <v>0</v>
      </c>
      <c r="K147" s="153">
        <f t="shared" si="2"/>
        <v>0</v>
      </c>
      <c r="Q147" s="146">
        <v>2</v>
      </c>
      <c r="AA147" s="122">
        <v>12</v>
      </c>
      <c r="AB147" s="122">
        <v>0</v>
      </c>
      <c r="AC147" s="122">
        <v>52</v>
      </c>
      <c r="BB147" s="122">
        <v>1</v>
      </c>
      <c r="BC147" s="122">
        <f t="shared" si="3"/>
        <v>14887.5</v>
      </c>
      <c r="BD147" s="122">
        <f t="shared" si="4"/>
        <v>0</v>
      </c>
      <c r="BE147" s="122">
        <f t="shared" si="5"/>
        <v>0</v>
      </c>
      <c r="BF147" s="122">
        <f t="shared" si="6"/>
        <v>0</v>
      </c>
      <c r="BG147" s="122">
        <f t="shared" si="7"/>
        <v>0</v>
      </c>
    </row>
    <row r="148" spans="1:59" x14ac:dyDescent="0.2">
      <c r="A148" s="154"/>
      <c r="B148" s="155"/>
      <c r="C148" s="192" t="s">
        <v>258</v>
      </c>
      <c r="D148" s="193"/>
      <c r="E148" s="193"/>
      <c r="F148" s="193"/>
      <c r="G148" s="194"/>
      <c r="H148" s="156"/>
      <c r="I148" s="156"/>
      <c r="J148" s="156"/>
      <c r="K148" s="156"/>
      <c r="Q148" s="146">
        <v>3</v>
      </c>
    </row>
    <row r="149" spans="1:59" x14ac:dyDescent="0.2">
      <c r="A149" s="147">
        <v>53</v>
      </c>
      <c r="B149" s="148" t="s">
        <v>259</v>
      </c>
      <c r="C149" s="149" t="s">
        <v>260</v>
      </c>
      <c r="D149" s="150" t="s">
        <v>152</v>
      </c>
      <c r="E149" s="151">
        <v>39</v>
      </c>
      <c r="F149" s="151">
        <v>311</v>
      </c>
      <c r="G149" s="152">
        <f t="shared" ref="G149:G161" si="8">E149*F149</f>
        <v>12129</v>
      </c>
      <c r="H149" s="153">
        <v>4.0000000000000001E-3</v>
      </c>
      <c r="I149" s="153">
        <f t="shared" ref="I149:I161" si="9">E149*H149</f>
        <v>0.156</v>
      </c>
      <c r="J149" s="153">
        <v>0</v>
      </c>
      <c r="K149" s="153">
        <f t="shared" ref="K149:K161" si="10">E149*J149</f>
        <v>0</v>
      </c>
      <c r="Q149" s="146">
        <v>2</v>
      </c>
      <c r="AA149" s="122">
        <v>12</v>
      </c>
      <c r="AB149" s="122">
        <v>0</v>
      </c>
      <c r="AC149" s="122">
        <v>53</v>
      </c>
      <c r="BB149" s="122">
        <v>1</v>
      </c>
      <c r="BC149" s="122">
        <f t="shared" ref="BC149:BC161" si="11">IF(BB149=1,G149,0)</f>
        <v>12129</v>
      </c>
      <c r="BD149" s="122">
        <f t="shared" ref="BD149:BD161" si="12">IF(BB149=2,G149,0)</f>
        <v>0</v>
      </c>
      <c r="BE149" s="122">
        <f t="shared" ref="BE149:BE161" si="13">IF(BB149=3,G149,0)</f>
        <v>0</v>
      </c>
      <c r="BF149" s="122">
        <f t="shared" ref="BF149:BF161" si="14">IF(BB149=4,G149,0)</f>
        <v>0</v>
      </c>
      <c r="BG149" s="122">
        <f t="shared" ref="BG149:BG161" si="15">IF(BB149=5,G149,0)</f>
        <v>0</v>
      </c>
    </row>
    <row r="150" spans="1:59" x14ac:dyDescent="0.2">
      <c r="A150" s="147">
        <v>54</v>
      </c>
      <c r="B150" s="148" t="s">
        <v>261</v>
      </c>
      <c r="C150" s="149" t="s">
        <v>262</v>
      </c>
      <c r="D150" s="150" t="s">
        <v>173</v>
      </c>
      <c r="E150" s="151">
        <v>6</v>
      </c>
      <c r="F150" s="151">
        <v>3869</v>
      </c>
      <c r="G150" s="152">
        <f t="shared" si="8"/>
        <v>23214</v>
      </c>
      <c r="H150" s="153">
        <v>2.2170800000000002</v>
      </c>
      <c r="I150" s="153">
        <f t="shared" si="9"/>
        <v>13.302480000000001</v>
      </c>
      <c r="J150" s="153">
        <v>0</v>
      </c>
      <c r="K150" s="153">
        <f t="shared" si="10"/>
        <v>0</v>
      </c>
      <c r="Q150" s="146">
        <v>2</v>
      </c>
      <c r="AA150" s="122">
        <v>12</v>
      </c>
      <c r="AB150" s="122">
        <v>0</v>
      </c>
      <c r="AC150" s="122">
        <v>54</v>
      </c>
      <c r="BB150" s="122">
        <v>1</v>
      </c>
      <c r="BC150" s="122">
        <f t="shared" si="11"/>
        <v>23214</v>
      </c>
      <c r="BD150" s="122">
        <f t="shared" si="12"/>
        <v>0</v>
      </c>
      <c r="BE150" s="122">
        <f t="shared" si="13"/>
        <v>0</v>
      </c>
      <c r="BF150" s="122">
        <f t="shared" si="14"/>
        <v>0</v>
      </c>
      <c r="BG150" s="122">
        <f t="shared" si="15"/>
        <v>0</v>
      </c>
    </row>
    <row r="151" spans="1:59" x14ac:dyDescent="0.2">
      <c r="A151" s="147">
        <v>55</v>
      </c>
      <c r="B151" s="148" t="s">
        <v>263</v>
      </c>
      <c r="C151" s="149" t="s">
        <v>264</v>
      </c>
      <c r="D151" s="150" t="s">
        <v>72</v>
      </c>
      <c r="E151" s="151">
        <v>6</v>
      </c>
      <c r="F151" s="151">
        <v>4805</v>
      </c>
      <c r="G151" s="152">
        <f t="shared" si="8"/>
        <v>28830</v>
      </c>
      <c r="H151" s="153">
        <v>1.45</v>
      </c>
      <c r="I151" s="153">
        <f t="shared" si="9"/>
        <v>8.6999999999999993</v>
      </c>
      <c r="J151" s="153">
        <v>0</v>
      </c>
      <c r="K151" s="153">
        <f t="shared" si="10"/>
        <v>0</v>
      </c>
      <c r="Q151" s="146">
        <v>2</v>
      </c>
      <c r="AA151" s="122">
        <v>12</v>
      </c>
      <c r="AB151" s="122">
        <v>0</v>
      </c>
      <c r="AC151" s="122">
        <v>55</v>
      </c>
      <c r="BB151" s="122">
        <v>1</v>
      </c>
      <c r="BC151" s="122">
        <f t="shared" si="11"/>
        <v>28830</v>
      </c>
      <c r="BD151" s="122">
        <f t="shared" si="12"/>
        <v>0</v>
      </c>
      <c r="BE151" s="122">
        <f t="shared" si="13"/>
        <v>0</v>
      </c>
      <c r="BF151" s="122">
        <f t="shared" si="14"/>
        <v>0</v>
      </c>
      <c r="BG151" s="122">
        <f t="shared" si="15"/>
        <v>0</v>
      </c>
    </row>
    <row r="152" spans="1:59" ht="25.5" x14ac:dyDescent="0.2">
      <c r="A152" s="147">
        <v>56</v>
      </c>
      <c r="B152" s="148" t="s">
        <v>265</v>
      </c>
      <c r="C152" s="149" t="s">
        <v>266</v>
      </c>
      <c r="D152" s="150" t="s">
        <v>72</v>
      </c>
      <c r="E152" s="151">
        <v>6</v>
      </c>
      <c r="F152" s="151">
        <v>1234</v>
      </c>
      <c r="G152" s="152">
        <f t="shared" si="8"/>
        <v>7404</v>
      </c>
      <c r="H152" s="153">
        <v>0.38</v>
      </c>
      <c r="I152" s="153">
        <f t="shared" si="9"/>
        <v>2.2800000000000002</v>
      </c>
      <c r="J152" s="153">
        <v>0</v>
      </c>
      <c r="K152" s="153">
        <f t="shared" si="10"/>
        <v>0</v>
      </c>
      <c r="Q152" s="146">
        <v>2</v>
      </c>
      <c r="AA152" s="122">
        <v>12</v>
      </c>
      <c r="AB152" s="122">
        <v>0</v>
      </c>
      <c r="AC152" s="122">
        <v>56</v>
      </c>
      <c r="BB152" s="122">
        <v>1</v>
      </c>
      <c r="BC152" s="122">
        <f t="shared" si="11"/>
        <v>7404</v>
      </c>
      <c r="BD152" s="122">
        <f t="shared" si="12"/>
        <v>0</v>
      </c>
      <c r="BE152" s="122">
        <f t="shared" si="13"/>
        <v>0</v>
      </c>
      <c r="BF152" s="122">
        <f t="shared" si="14"/>
        <v>0</v>
      </c>
      <c r="BG152" s="122">
        <f t="shared" si="15"/>
        <v>0</v>
      </c>
    </row>
    <row r="153" spans="1:59" x14ac:dyDescent="0.2">
      <c r="A153" s="147">
        <v>57</v>
      </c>
      <c r="B153" s="148" t="s">
        <v>267</v>
      </c>
      <c r="C153" s="149" t="s">
        <v>268</v>
      </c>
      <c r="D153" s="150" t="s">
        <v>72</v>
      </c>
      <c r="E153" s="151">
        <v>6</v>
      </c>
      <c r="F153" s="151">
        <v>1421</v>
      </c>
      <c r="G153" s="152">
        <f t="shared" si="8"/>
        <v>8526</v>
      </c>
      <c r="H153" s="153">
        <v>0.16400000000000001</v>
      </c>
      <c r="I153" s="153">
        <f t="shared" si="9"/>
        <v>0.98399999999999999</v>
      </c>
      <c r="J153" s="153">
        <v>0</v>
      </c>
      <c r="K153" s="153">
        <f t="shared" si="10"/>
        <v>0</v>
      </c>
      <c r="Q153" s="146">
        <v>2</v>
      </c>
      <c r="AA153" s="122">
        <v>12</v>
      </c>
      <c r="AB153" s="122">
        <v>0</v>
      </c>
      <c r="AC153" s="122">
        <v>57</v>
      </c>
      <c r="BB153" s="122">
        <v>1</v>
      </c>
      <c r="BC153" s="122">
        <f t="shared" si="11"/>
        <v>8526</v>
      </c>
      <c r="BD153" s="122">
        <f t="shared" si="12"/>
        <v>0</v>
      </c>
      <c r="BE153" s="122">
        <f t="shared" si="13"/>
        <v>0</v>
      </c>
      <c r="BF153" s="122">
        <f t="shared" si="14"/>
        <v>0</v>
      </c>
      <c r="BG153" s="122">
        <f t="shared" si="15"/>
        <v>0</v>
      </c>
    </row>
    <row r="154" spans="1:59" x14ac:dyDescent="0.2">
      <c r="A154" s="147">
        <v>58</v>
      </c>
      <c r="B154" s="148" t="s">
        <v>269</v>
      </c>
      <c r="C154" s="149" t="s">
        <v>270</v>
      </c>
      <c r="D154" s="150" t="s">
        <v>72</v>
      </c>
      <c r="E154" s="151">
        <v>3</v>
      </c>
      <c r="F154" s="151">
        <v>802</v>
      </c>
      <c r="G154" s="152">
        <f t="shared" si="8"/>
        <v>2406</v>
      </c>
      <c r="H154" s="153">
        <v>0.37</v>
      </c>
      <c r="I154" s="153">
        <f t="shared" si="9"/>
        <v>1.1099999999999999</v>
      </c>
      <c r="J154" s="153">
        <v>0</v>
      </c>
      <c r="K154" s="153">
        <f t="shared" si="10"/>
        <v>0</v>
      </c>
      <c r="Q154" s="146">
        <v>2</v>
      </c>
      <c r="AA154" s="122">
        <v>12</v>
      </c>
      <c r="AB154" s="122">
        <v>0</v>
      </c>
      <c r="AC154" s="122">
        <v>58</v>
      </c>
      <c r="BB154" s="122">
        <v>1</v>
      </c>
      <c r="BC154" s="122">
        <f t="shared" si="11"/>
        <v>2406</v>
      </c>
      <c r="BD154" s="122">
        <f t="shared" si="12"/>
        <v>0</v>
      </c>
      <c r="BE154" s="122">
        <f t="shared" si="13"/>
        <v>0</v>
      </c>
      <c r="BF154" s="122">
        <f t="shared" si="14"/>
        <v>0</v>
      </c>
      <c r="BG154" s="122">
        <f t="shared" si="15"/>
        <v>0</v>
      </c>
    </row>
    <row r="155" spans="1:59" ht="25.5" x14ac:dyDescent="0.2">
      <c r="A155" s="147">
        <v>59</v>
      </c>
      <c r="B155" s="148" t="s">
        <v>271</v>
      </c>
      <c r="C155" s="149" t="s">
        <v>272</v>
      </c>
      <c r="D155" s="150" t="s">
        <v>72</v>
      </c>
      <c r="E155" s="151">
        <v>12</v>
      </c>
      <c r="F155" s="151">
        <v>595</v>
      </c>
      <c r="G155" s="152">
        <f t="shared" si="8"/>
        <v>7140</v>
      </c>
      <c r="H155" s="153">
        <v>0.185</v>
      </c>
      <c r="I155" s="153">
        <f t="shared" si="9"/>
        <v>2.2199999999999998</v>
      </c>
      <c r="J155" s="153">
        <v>0</v>
      </c>
      <c r="K155" s="153">
        <f t="shared" si="10"/>
        <v>0</v>
      </c>
      <c r="Q155" s="146">
        <v>2</v>
      </c>
      <c r="AA155" s="122">
        <v>12</v>
      </c>
      <c r="AB155" s="122">
        <v>0</v>
      </c>
      <c r="AC155" s="122">
        <v>59</v>
      </c>
      <c r="BB155" s="122">
        <v>1</v>
      </c>
      <c r="BC155" s="122">
        <f t="shared" si="11"/>
        <v>7140</v>
      </c>
      <c r="BD155" s="122">
        <f t="shared" si="12"/>
        <v>0</v>
      </c>
      <c r="BE155" s="122">
        <f t="shared" si="13"/>
        <v>0</v>
      </c>
      <c r="BF155" s="122">
        <f t="shared" si="14"/>
        <v>0</v>
      </c>
      <c r="BG155" s="122">
        <f t="shared" si="15"/>
        <v>0</v>
      </c>
    </row>
    <row r="156" spans="1:59" x14ac:dyDescent="0.2">
      <c r="A156" s="147">
        <v>60</v>
      </c>
      <c r="B156" s="148" t="s">
        <v>273</v>
      </c>
      <c r="C156" s="149" t="s">
        <v>274</v>
      </c>
      <c r="D156" s="150" t="s">
        <v>72</v>
      </c>
      <c r="E156" s="151">
        <v>4</v>
      </c>
      <c r="F156" s="151">
        <v>210</v>
      </c>
      <c r="G156" s="152">
        <f t="shared" si="8"/>
        <v>840</v>
      </c>
      <c r="H156" s="153">
        <v>2.7E-2</v>
      </c>
      <c r="I156" s="153">
        <f t="shared" si="9"/>
        <v>0.108</v>
      </c>
      <c r="J156" s="153">
        <v>0</v>
      </c>
      <c r="K156" s="153">
        <f t="shared" si="10"/>
        <v>0</v>
      </c>
      <c r="Q156" s="146">
        <v>2</v>
      </c>
      <c r="AA156" s="122">
        <v>12</v>
      </c>
      <c r="AB156" s="122">
        <v>0</v>
      </c>
      <c r="AC156" s="122">
        <v>60</v>
      </c>
      <c r="BB156" s="122">
        <v>1</v>
      </c>
      <c r="BC156" s="122">
        <f t="shared" si="11"/>
        <v>840</v>
      </c>
      <c r="BD156" s="122">
        <f t="shared" si="12"/>
        <v>0</v>
      </c>
      <c r="BE156" s="122">
        <f t="shared" si="13"/>
        <v>0</v>
      </c>
      <c r="BF156" s="122">
        <f t="shared" si="14"/>
        <v>0</v>
      </c>
      <c r="BG156" s="122">
        <f t="shared" si="15"/>
        <v>0</v>
      </c>
    </row>
    <row r="157" spans="1:59" x14ac:dyDescent="0.2">
      <c r="A157" s="147">
        <v>61</v>
      </c>
      <c r="B157" s="148" t="s">
        <v>275</v>
      </c>
      <c r="C157" s="149" t="s">
        <v>276</v>
      </c>
      <c r="D157" s="150" t="s">
        <v>72</v>
      </c>
      <c r="E157" s="151">
        <v>4</v>
      </c>
      <c r="F157" s="151">
        <v>230</v>
      </c>
      <c r="G157" s="152">
        <f t="shared" si="8"/>
        <v>920</v>
      </c>
      <c r="H157" s="153">
        <v>3.5999999999999997E-2</v>
      </c>
      <c r="I157" s="153">
        <f t="shared" si="9"/>
        <v>0.14399999999999999</v>
      </c>
      <c r="J157" s="153">
        <v>0</v>
      </c>
      <c r="K157" s="153">
        <f t="shared" si="10"/>
        <v>0</v>
      </c>
      <c r="Q157" s="146">
        <v>2</v>
      </c>
      <c r="AA157" s="122">
        <v>12</v>
      </c>
      <c r="AB157" s="122">
        <v>0</v>
      </c>
      <c r="AC157" s="122">
        <v>61</v>
      </c>
      <c r="BB157" s="122">
        <v>1</v>
      </c>
      <c r="BC157" s="122">
        <f t="shared" si="11"/>
        <v>920</v>
      </c>
      <c r="BD157" s="122">
        <f t="shared" si="12"/>
        <v>0</v>
      </c>
      <c r="BE157" s="122">
        <f t="shared" si="13"/>
        <v>0</v>
      </c>
      <c r="BF157" s="122">
        <f t="shared" si="14"/>
        <v>0</v>
      </c>
      <c r="BG157" s="122">
        <f t="shared" si="15"/>
        <v>0</v>
      </c>
    </row>
    <row r="158" spans="1:59" x14ac:dyDescent="0.2">
      <c r="A158" s="147">
        <v>62</v>
      </c>
      <c r="B158" s="148" t="s">
        <v>277</v>
      </c>
      <c r="C158" s="149" t="s">
        <v>278</v>
      </c>
      <c r="D158" s="150" t="s">
        <v>72</v>
      </c>
      <c r="E158" s="151">
        <v>1</v>
      </c>
      <c r="F158" s="151">
        <v>258</v>
      </c>
      <c r="G158" s="152">
        <f t="shared" si="8"/>
        <v>258</v>
      </c>
      <c r="H158" s="153">
        <v>4.4999999999999998E-2</v>
      </c>
      <c r="I158" s="153">
        <f t="shared" si="9"/>
        <v>4.4999999999999998E-2</v>
      </c>
      <c r="J158" s="153">
        <v>0</v>
      </c>
      <c r="K158" s="153">
        <f t="shared" si="10"/>
        <v>0</v>
      </c>
      <c r="Q158" s="146">
        <v>2</v>
      </c>
      <c r="AA158" s="122">
        <v>12</v>
      </c>
      <c r="AB158" s="122">
        <v>0</v>
      </c>
      <c r="AC158" s="122">
        <v>62</v>
      </c>
      <c r="BB158" s="122">
        <v>1</v>
      </c>
      <c r="BC158" s="122">
        <f t="shared" si="11"/>
        <v>258</v>
      </c>
      <c r="BD158" s="122">
        <f t="shared" si="12"/>
        <v>0</v>
      </c>
      <c r="BE158" s="122">
        <f t="shared" si="13"/>
        <v>0</v>
      </c>
      <c r="BF158" s="122">
        <f t="shared" si="14"/>
        <v>0</v>
      </c>
      <c r="BG158" s="122">
        <f t="shared" si="15"/>
        <v>0</v>
      </c>
    </row>
    <row r="159" spans="1:59" x14ac:dyDescent="0.2">
      <c r="A159" s="147">
        <v>63</v>
      </c>
      <c r="B159" s="148" t="s">
        <v>279</v>
      </c>
      <c r="C159" s="149" t="s">
        <v>280</v>
      </c>
      <c r="D159" s="150" t="s">
        <v>173</v>
      </c>
      <c r="E159" s="151">
        <v>6</v>
      </c>
      <c r="F159" s="151">
        <v>1427</v>
      </c>
      <c r="G159" s="152">
        <f t="shared" si="8"/>
        <v>8562</v>
      </c>
      <c r="H159" s="153">
        <v>7.0200000000000002E-3</v>
      </c>
      <c r="I159" s="153">
        <f t="shared" si="9"/>
        <v>4.2120000000000005E-2</v>
      </c>
      <c r="J159" s="153">
        <v>0</v>
      </c>
      <c r="K159" s="153">
        <f t="shared" si="10"/>
        <v>0</v>
      </c>
      <c r="Q159" s="146">
        <v>2</v>
      </c>
      <c r="AA159" s="122">
        <v>12</v>
      </c>
      <c r="AB159" s="122">
        <v>0</v>
      </c>
      <c r="AC159" s="122">
        <v>63</v>
      </c>
      <c r="BB159" s="122">
        <v>1</v>
      </c>
      <c r="BC159" s="122">
        <f t="shared" si="11"/>
        <v>8562</v>
      </c>
      <c r="BD159" s="122">
        <f t="shared" si="12"/>
        <v>0</v>
      </c>
      <c r="BE159" s="122">
        <f t="shared" si="13"/>
        <v>0</v>
      </c>
      <c r="BF159" s="122">
        <f t="shared" si="14"/>
        <v>0</v>
      </c>
      <c r="BG159" s="122">
        <f t="shared" si="15"/>
        <v>0</v>
      </c>
    </row>
    <row r="160" spans="1:59" x14ac:dyDescent="0.2">
      <c r="A160" s="147">
        <v>64</v>
      </c>
      <c r="B160" s="148" t="s">
        <v>281</v>
      </c>
      <c r="C160" s="149" t="s">
        <v>282</v>
      </c>
      <c r="D160" s="150" t="s">
        <v>184</v>
      </c>
      <c r="E160" s="151">
        <v>1</v>
      </c>
      <c r="F160" s="151">
        <v>7176</v>
      </c>
      <c r="G160" s="152">
        <f t="shared" si="8"/>
        <v>7176</v>
      </c>
      <c r="H160" s="153">
        <v>0.02</v>
      </c>
      <c r="I160" s="153">
        <f t="shared" si="9"/>
        <v>0.02</v>
      </c>
      <c r="J160" s="153">
        <v>0</v>
      </c>
      <c r="K160" s="153">
        <f t="shared" si="10"/>
        <v>0</v>
      </c>
      <c r="Q160" s="146">
        <v>2</v>
      </c>
      <c r="AA160" s="122">
        <v>12</v>
      </c>
      <c r="AB160" s="122">
        <v>0</v>
      </c>
      <c r="AC160" s="122">
        <v>64</v>
      </c>
      <c r="BB160" s="122">
        <v>1</v>
      </c>
      <c r="BC160" s="122">
        <f t="shared" si="11"/>
        <v>7176</v>
      </c>
      <c r="BD160" s="122">
        <f t="shared" si="12"/>
        <v>0</v>
      </c>
      <c r="BE160" s="122">
        <f t="shared" si="13"/>
        <v>0</v>
      </c>
      <c r="BF160" s="122">
        <f t="shared" si="14"/>
        <v>0</v>
      </c>
      <c r="BG160" s="122">
        <f t="shared" si="15"/>
        <v>0</v>
      </c>
    </row>
    <row r="161" spans="1:59" x14ac:dyDescent="0.2">
      <c r="A161" s="147">
        <v>65</v>
      </c>
      <c r="B161" s="148" t="s">
        <v>283</v>
      </c>
      <c r="C161" s="149" t="s">
        <v>284</v>
      </c>
      <c r="D161" s="150" t="s">
        <v>152</v>
      </c>
      <c r="E161" s="151">
        <v>3.8</v>
      </c>
      <c r="F161" s="151">
        <v>181</v>
      </c>
      <c r="G161" s="152">
        <f t="shared" si="8"/>
        <v>687.8</v>
      </c>
      <c r="H161" s="153">
        <v>0</v>
      </c>
      <c r="I161" s="153">
        <f t="shared" si="9"/>
        <v>0</v>
      </c>
      <c r="J161" s="153">
        <v>0</v>
      </c>
      <c r="K161" s="153">
        <f t="shared" si="10"/>
        <v>0</v>
      </c>
      <c r="Q161" s="146">
        <v>2</v>
      </c>
      <c r="AA161" s="122">
        <v>12</v>
      </c>
      <c r="AB161" s="122">
        <v>0</v>
      </c>
      <c r="AC161" s="122">
        <v>65</v>
      </c>
      <c r="BB161" s="122">
        <v>1</v>
      </c>
      <c r="BC161" s="122">
        <f t="shared" si="11"/>
        <v>687.8</v>
      </c>
      <c r="BD161" s="122">
        <f t="shared" si="12"/>
        <v>0</v>
      </c>
      <c r="BE161" s="122">
        <f t="shared" si="13"/>
        <v>0</v>
      </c>
      <c r="BF161" s="122">
        <f t="shared" si="14"/>
        <v>0</v>
      </c>
      <c r="BG161" s="122">
        <f t="shared" si="15"/>
        <v>0</v>
      </c>
    </row>
    <row r="162" spans="1:59" x14ac:dyDescent="0.2">
      <c r="A162" s="154"/>
      <c r="B162" s="155"/>
      <c r="C162" s="192" t="s">
        <v>285</v>
      </c>
      <c r="D162" s="193"/>
      <c r="E162" s="193"/>
      <c r="F162" s="193"/>
      <c r="G162" s="194"/>
      <c r="H162" s="156"/>
      <c r="I162" s="156"/>
      <c r="J162" s="156"/>
      <c r="K162" s="156"/>
      <c r="Q162" s="146">
        <v>3</v>
      </c>
    </row>
    <row r="163" spans="1:59" x14ac:dyDescent="0.2">
      <c r="A163" s="147">
        <v>66</v>
      </c>
      <c r="B163" s="148" t="s">
        <v>286</v>
      </c>
      <c r="C163" s="149" t="s">
        <v>287</v>
      </c>
      <c r="D163" s="150" t="s">
        <v>152</v>
      </c>
      <c r="E163" s="151">
        <v>4</v>
      </c>
      <c r="F163" s="151">
        <v>91</v>
      </c>
      <c r="G163" s="152">
        <f>E163*F163</f>
        <v>364</v>
      </c>
      <c r="H163" s="153">
        <v>5.0000000000000001E-3</v>
      </c>
      <c r="I163" s="153">
        <f>E163*H163</f>
        <v>0.02</v>
      </c>
      <c r="J163" s="153">
        <v>0</v>
      </c>
      <c r="K163" s="153">
        <f>E163*J163</f>
        <v>0</v>
      </c>
      <c r="Q163" s="146">
        <v>2</v>
      </c>
      <c r="AA163" s="122">
        <v>12</v>
      </c>
      <c r="AB163" s="122">
        <v>0</v>
      </c>
      <c r="AC163" s="122">
        <v>66</v>
      </c>
      <c r="BB163" s="122">
        <v>1</v>
      </c>
      <c r="BC163" s="122">
        <f>IF(BB163=1,G163,0)</f>
        <v>364</v>
      </c>
      <c r="BD163" s="122">
        <f>IF(BB163=2,G163,0)</f>
        <v>0</v>
      </c>
      <c r="BE163" s="122">
        <f>IF(BB163=3,G163,0)</f>
        <v>0</v>
      </c>
      <c r="BF163" s="122">
        <f>IF(BB163=4,G163,0)</f>
        <v>0</v>
      </c>
      <c r="BG163" s="122">
        <f>IF(BB163=5,G163,0)</f>
        <v>0</v>
      </c>
    </row>
    <row r="164" spans="1:59" ht="25.5" x14ac:dyDescent="0.2">
      <c r="A164" s="147">
        <v>67</v>
      </c>
      <c r="B164" s="148" t="s">
        <v>288</v>
      </c>
      <c r="C164" s="149" t="s">
        <v>289</v>
      </c>
      <c r="D164" s="150" t="s">
        <v>173</v>
      </c>
      <c r="E164" s="151">
        <v>1</v>
      </c>
      <c r="F164" s="151">
        <v>1920</v>
      </c>
      <c r="G164" s="152">
        <f>E164*F164</f>
        <v>1920</v>
      </c>
      <c r="H164" s="153">
        <v>3.0596700000000001</v>
      </c>
      <c r="I164" s="153">
        <f>E164*H164</f>
        <v>3.0596700000000001</v>
      </c>
      <c r="J164" s="153">
        <v>0</v>
      </c>
      <c r="K164" s="153">
        <f>E164*J164</f>
        <v>0</v>
      </c>
      <c r="Q164" s="146">
        <v>2</v>
      </c>
      <c r="AA164" s="122">
        <v>12</v>
      </c>
      <c r="AB164" s="122">
        <v>0</v>
      </c>
      <c r="AC164" s="122">
        <v>67</v>
      </c>
      <c r="BB164" s="122">
        <v>1</v>
      </c>
      <c r="BC164" s="122">
        <f>IF(BB164=1,G164,0)</f>
        <v>1920</v>
      </c>
      <c r="BD164" s="122">
        <f>IF(BB164=2,G164,0)</f>
        <v>0</v>
      </c>
      <c r="BE164" s="122">
        <f>IF(BB164=3,G164,0)</f>
        <v>0</v>
      </c>
      <c r="BF164" s="122">
        <f>IF(BB164=4,G164,0)</f>
        <v>0</v>
      </c>
      <c r="BG164" s="122">
        <f>IF(BB164=5,G164,0)</f>
        <v>0</v>
      </c>
    </row>
    <row r="165" spans="1:59" x14ac:dyDescent="0.2">
      <c r="A165" s="147">
        <v>68</v>
      </c>
      <c r="B165" s="148" t="s">
        <v>290</v>
      </c>
      <c r="C165" s="149" t="s">
        <v>291</v>
      </c>
      <c r="D165" s="150" t="s">
        <v>173</v>
      </c>
      <c r="E165" s="151">
        <v>1</v>
      </c>
      <c r="F165" s="151">
        <v>7549</v>
      </c>
      <c r="G165" s="152">
        <f>E165*F165</f>
        <v>7549</v>
      </c>
      <c r="H165" s="153">
        <v>28.031680000000001</v>
      </c>
      <c r="I165" s="153">
        <f>E165*H165</f>
        <v>28.031680000000001</v>
      </c>
      <c r="J165" s="153">
        <v>0</v>
      </c>
      <c r="K165" s="153">
        <f>E165*J165</f>
        <v>0</v>
      </c>
      <c r="Q165" s="146">
        <v>2</v>
      </c>
      <c r="AA165" s="122">
        <v>12</v>
      </c>
      <c r="AB165" s="122">
        <v>0</v>
      </c>
      <c r="AC165" s="122">
        <v>68</v>
      </c>
      <c r="BB165" s="122">
        <v>1</v>
      </c>
      <c r="BC165" s="122">
        <f>IF(BB165=1,G165,0)</f>
        <v>7549</v>
      </c>
      <c r="BD165" s="122">
        <f>IF(BB165=2,G165,0)</f>
        <v>0</v>
      </c>
      <c r="BE165" s="122">
        <f>IF(BB165=3,G165,0)</f>
        <v>0</v>
      </c>
      <c r="BF165" s="122">
        <f>IF(BB165=4,G165,0)</f>
        <v>0</v>
      </c>
      <c r="BG165" s="122">
        <f>IF(BB165=5,G165,0)</f>
        <v>0</v>
      </c>
    </row>
    <row r="166" spans="1:59" x14ac:dyDescent="0.2">
      <c r="A166" s="154"/>
      <c r="B166" s="155"/>
      <c r="C166" s="192" t="s">
        <v>292</v>
      </c>
      <c r="D166" s="193"/>
      <c r="E166" s="193"/>
      <c r="F166" s="193"/>
      <c r="G166" s="194"/>
      <c r="H166" s="156"/>
      <c r="I166" s="156"/>
      <c r="J166" s="156"/>
      <c r="K166" s="156"/>
      <c r="Q166" s="146">
        <v>3</v>
      </c>
    </row>
    <row r="167" spans="1:59" ht="25.5" x14ac:dyDescent="0.2">
      <c r="A167" s="147">
        <v>69</v>
      </c>
      <c r="B167" s="148" t="s">
        <v>293</v>
      </c>
      <c r="C167" s="149" t="s">
        <v>294</v>
      </c>
      <c r="D167" s="150" t="s">
        <v>184</v>
      </c>
      <c r="E167" s="151">
        <v>1</v>
      </c>
      <c r="F167" s="151">
        <v>126401</v>
      </c>
      <c r="G167" s="152">
        <f t="shared" ref="G167:G179" si="16">E167*F167</f>
        <v>126401</v>
      </c>
      <c r="H167" s="153">
        <v>0.5</v>
      </c>
      <c r="I167" s="153">
        <f t="shared" ref="I167:I179" si="17">E167*H167</f>
        <v>0.5</v>
      </c>
      <c r="J167" s="153">
        <v>0</v>
      </c>
      <c r="K167" s="153">
        <f t="shared" ref="K167:K179" si="18">E167*J167</f>
        <v>0</v>
      </c>
      <c r="Q167" s="146">
        <v>2</v>
      </c>
      <c r="AA167" s="122">
        <v>12</v>
      </c>
      <c r="AB167" s="122">
        <v>0</v>
      </c>
      <c r="AC167" s="122">
        <v>69</v>
      </c>
      <c r="BB167" s="122">
        <v>1</v>
      </c>
      <c r="BC167" s="122">
        <f t="shared" ref="BC167:BC179" si="19">IF(BB167=1,G167,0)</f>
        <v>126401</v>
      </c>
      <c r="BD167" s="122">
        <f t="shared" ref="BD167:BD179" si="20">IF(BB167=2,G167,0)</f>
        <v>0</v>
      </c>
      <c r="BE167" s="122">
        <f t="shared" ref="BE167:BE179" si="21">IF(BB167=3,G167,0)</f>
        <v>0</v>
      </c>
      <c r="BF167" s="122">
        <f t="shared" ref="BF167:BF179" si="22">IF(BB167=4,G167,0)</f>
        <v>0</v>
      </c>
      <c r="BG167" s="122">
        <f t="shared" ref="BG167:BG179" si="23">IF(BB167=5,G167,0)</f>
        <v>0</v>
      </c>
    </row>
    <row r="168" spans="1:59" ht="25.5" x14ac:dyDescent="0.2">
      <c r="A168" s="147">
        <v>70</v>
      </c>
      <c r="B168" s="148" t="s">
        <v>295</v>
      </c>
      <c r="C168" s="149" t="s">
        <v>296</v>
      </c>
      <c r="D168" s="150" t="s">
        <v>184</v>
      </c>
      <c r="E168" s="151">
        <v>1</v>
      </c>
      <c r="F168" s="151">
        <v>105824</v>
      </c>
      <c r="G168" s="152">
        <f t="shared" si="16"/>
        <v>105824</v>
      </c>
      <c r="H168" s="153">
        <v>0.2</v>
      </c>
      <c r="I168" s="153">
        <f t="shared" si="17"/>
        <v>0.2</v>
      </c>
      <c r="J168" s="153">
        <v>0</v>
      </c>
      <c r="K168" s="153">
        <f t="shared" si="18"/>
        <v>0</v>
      </c>
      <c r="Q168" s="146">
        <v>2</v>
      </c>
      <c r="AA168" s="122">
        <v>12</v>
      </c>
      <c r="AB168" s="122">
        <v>0</v>
      </c>
      <c r="AC168" s="122">
        <v>70</v>
      </c>
      <c r="BB168" s="122">
        <v>1</v>
      </c>
      <c r="BC168" s="122">
        <f t="shared" si="19"/>
        <v>105824</v>
      </c>
      <c r="BD168" s="122">
        <f t="shared" si="20"/>
        <v>0</v>
      </c>
      <c r="BE168" s="122">
        <f t="shared" si="21"/>
        <v>0</v>
      </c>
      <c r="BF168" s="122">
        <f t="shared" si="22"/>
        <v>0</v>
      </c>
      <c r="BG168" s="122">
        <f t="shared" si="23"/>
        <v>0</v>
      </c>
    </row>
    <row r="169" spans="1:59" ht="25.5" x14ac:dyDescent="0.2">
      <c r="A169" s="147">
        <v>71</v>
      </c>
      <c r="B169" s="148" t="s">
        <v>297</v>
      </c>
      <c r="C169" s="149" t="s">
        <v>298</v>
      </c>
      <c r="D169" s="150" t="s">
        <v>184</v>
      </c>
      <c r="E169" s="151">
        <v>1</v>
      </c>
      <c r="F169" s="151">
        <v>65963</v>
      </c>
      <c r="G169" s="152">
        <f t="shared" si="16"/>
        <v>65963</v>
      </c>
      <c r="H169" s="153">
        <v>0.15</v>
      </c>
      <c r="I169" s="153">
        <f t="shared" si="17"/>
        <v>0.15</v>
      </c>
      <c r="J169" s="153">
        <v>0</v>
      </c>
      <c r="K169" s="153">
        <f t="shared" si="18"/>
        <v>0</v>
      </c>
      <c r="Q169" s="146">
        <v>2</v>
      </c>
      <c r="AA169" s="122">
        <v>12</v>
      </c>
      <c r="AB169" s="122">
        <v>0</v>
      </c>
      <c r="AC169" s="122">
        <v>71</v>
      </c>
      <c r="BB169" s="122">
        <v>1</v>
      </c>
      <c r="BC169" s="122">
        <f t="shared" si="19"/>
        <v>65963</v>
      </c>
      <c r="BD169" s="122">
        <f t="shared" si="20"/>
        <v>0</v>
      </c>
      <c r="BE169" s="122">
        <f t="shared" si="21"/>
        <v>0</v>
      </c>
      <c r="BF169" s="122">
        <f t="shared" si="22"/>
        <v>0</v>
      </c>
      <c r="BG169" s="122">
        <f t="shared" si="23"/>
        <v>0</v>
      </c>
    </row>
    <row r="170" spans="1:59" x14ac:dyDescent="0.2">
      <c r="A170" s="147">
        <v>72</v>
      </c>
      <c r="B170" s="148" t="s">
        <v>299</v>
      </c>
      <c r="C170" s="149" t="s">
        <v>300</v>
      </c>
      <c r="D170" s="150" t="s">
        <v>184</v>
      </c>
      <c r="E170" s="151">
        <v>1</v>
      </c>
      <c r="F170" s="151">
        <v>184208</v>
      </c>
      <c r="G170" s="152">
        <f t="shared" si="16"/>
        <v>184208</v>
      </c>
      <c r="H170" s="153">
        <v>0.05</v>
      </c>
      <c r="I170" s="153">
        <f t="shared" si="17"/>
        <v>0.05</v>
      </c>
      <c r="J170" s="153">
        <v>0</v>
      </c>
      <c r="K170" s="153">
        <f t="shared" si="18"/>
        <v>0</v>
      </c>
      <c r="Q170" s="146">
        <v>2</v>
      </c>
      <c r="AA170" s="122">
        <v>12</v>
      </c>
      <c r="AB170" s="122">
        <v>0</v>
      </c>
      <c r="AC170" s="122">
        <v>72</v>
      </c>
      <c r="BB170" s="122">
        <v>1</v>
      </c>
      <c r="BC170" s="122">
        <f t="shared" si="19"/>
        <v>184208</v>
      </c>
      <c r="BD170" s="122">
        <f t="shared" si="20"/>
        <v>0</v>
      </c>
      <c r="BE170" s="122">
        <f t="shared" si="21"/>
        <v>0</v>
      </c>
      <c r="BF170" s="122">
        <f t="shared" si="22"/>
        <v>0</v>
      </c>
      <c r="BG170" s="122">
        <f t="shared" si="23"/>
        <v>0</v>
      </c>
    </row>
    <row r="171" spans="1:59" x14ac:dyDescent="0.2">
      <c r="A171" s="147">
        <v>73</v>
      </c>
      <c r="B171" s="148" t="s">
        <v>301</v>
      </c>
      <c r="C171" s="149" t="s">
        <v>302</v>
      </c>
      <c r="D171" s="150" t="s">
        <v>184</v>
      </c>
      <c r="E171" s="151">
        <v>1</v>
      </c>
      <c r="F171" s="151">
        <v>137219</v>
      </c>
      <c r="G171" s="152">
        <f t="shared" si="16"/>
        <v>137219</v>
      </c>
      <c r="H171" s="153">
        <v>0.1</v>
      </c>
      <c r="I171" s="153">
        <f t="shared" si="17"/>
        <v>0.1</v>
      </c>
      <c r="J171" s="153">
        <v>0</v>
      </c>
      <c r="K171" s="153">
        <f t="shared" si="18"/>
        <v>0</v>
      </c>
      <c r="Q171" s="146">
        <v>2</v>
      </c>
      <c r="AA171" s="122">
        <v>12</v>
      </c>
      <c r="AB171" s="122">
        <v>0</v>
      </c>
      <c r="AC171" s="122">
        <v>73</v>
      </c>
      <c r="BB171" s="122">
        <v>1</v>
      </c>
      <c r="BC171" s="122">
        <f t="shared" si="19"/>
        <v>137219</v>
      </c>
      <c r="BD171" s="122">
        <f t="shared" si="20"/>
        <v>0</v>
      </c>
      <c r="BE171" s="122">
        <f t="shared" si="21"/>
        <v>0</v>
      </c>
      <c r="BF171" s="122">
        <f t="shared" si="22"/>
        <v>0</v>
      </c>
      <c r="BG171" s="122">
        <f t="shared" si="23"/>
        <v>0</v>
      </c>
    </row>
    <row r="172" spans="1:59" x14ac:dyDescent="0.2">
      <c r="A172" s="147">
        <v>74</v>
      </c>
      <c r="B172" s="148" t="s">
        <v>303</v>
      </c>
      <c r="C172" s="149" t="s">
        <v>304</v>
      </c>
      <c r="D172" s="150" t="s">
        <v>184</v>
      </c>
      <c r="E172" s="151">
        <v>1</v>
      </c>
      <c r="F172" s="151">
        <v>123397</v>
      </c>
      <c r="G172" s="152">
        <f t="shared" si="16"/>
        <v>123397</v>
      </c>
      <c r="H172" s="153">
        <v>1</v>
      </c>
      <c r="I172" s="153">
        <f t="shared" si="17"/>
        <v>1</v>
      </c>
      <c r="J172" s="153">
        <v>0</v>
      </c>
      <c r="K172" s="153">
        <f t="shared" si="18"/>
        <v>0</v>
      </c>
      <c r="Q172" s="146">
        <v>2</v>
      </c>
      <c r="AA172" s="122">
        <v>12</v>
      </c>
      <c r="AB172" s="122">
        <v>0</v>
      </c>
      <c r="AC172" s="122">
        <v>74</v>
      </c>
      <c r="BB172" s="122">
        <v>1</v>
      </c>
      <c r="BC172" s="122">
        <f t="shared" si="19"/>
        <v>123397</v>
      </c>
      <c r="BD172" s="122">
        <f t="shared" si="20"/>
        <v>0</v>
      </c>
      <c r="BE172" s="122">
        <f t="shared" si="21"/>
        <v>0</v>
      </c>
      <c r="BF172" s="122">
        <f t="shared" si="22"/>
        <v>0</v>
      </c>
      <c r="BG172" s="122">
        <f t="shared" si="23"/>
        <v>0</v>
      </c>
    </row>
    <row r="173" spans="1:59" x14ac:dyDescent="0.2">
      <c r="A173" s="147">
        <v>75</v>
      </c>
      <c r="B173" s="148" t="s">
        <v>305</v>
      </c>
      <c r="C173" s="149" t="s">
        <v>306</v>
      </c>
      <c r="D173" s="150" t="s">
        <v>184</v>
      </c>
      <c r="E173" s="151">
        <v>1</v>
      </c>
      <c r="F173" s="151">
        <v>52500</v>
      </c>
      <c r="G173" s="152">
        <f t="shared" si="16"/>
        <v>52500</v>
      </c>
      <c r="H173" s="153">
        <v>0.04</v>
      </c>
      <c r="I173" s="153">
        <f t="shared" si="17"/>
        <v>0.04</v>
      </c>
      <c r="J173" s="153">
        <v>0</v>
      </c>
      <c r="K173" s="153">
        <f t="shared" si="18"/>
        <v>0</v>
      </c>
      <c r="Q173" s="146">
        <v>2</v>
      </c>
      <c r="AA173" s="122">
        <v>12</v>
      </c>
      <c r="AB173" s="122">
        <v>0</v>
      </c>
      <c r="AC173" s="122">
        <v>75</v>
      </c>
      <c r="BB173" s="122">
        <v>1</v>
      </c>
      <c r="BC173" s="122">
        <f t="shared" si="19"/>
        <v>52500</v>
      </c>
      <c r="BD173" s="122">
        <f t="shared" si="20"/>
        <v>0</v>
      </c>
      <c r="BE173" s="122">
        <f t="shared" si="21"/>
        <v>0</v>
      </c>
      <c r="BF173" s="122">
        <f t="shared" si="22"/>
        <v>0</v>
      </c>
      <c r="BG173" s="122">
        <f t="shared" si="23"/>
        <v>0</v>
      </c>
    </row>
    <row r="174" spans="1:59" x14ac:dyDescent="0.2">
      <c r="A174" s="147">
        <v>76</v>
      </c>
      <c r="B174" s="148" t="s">
        <v>307</v>
      </c>
      <c r="C174" s="149" t="s">
        <v>308</v>
      </c>
      <c r="D174" s="150" t="s">
        <v>184</v>
      </c>
      <c r="E174" s="151">
        <v>1</v>
      </c>
      <c r="F174" s="151">
        <v>66018</v>
      </c>
      <c r="G174" s="152">
        <f t="shared" si="16"/>
        <v>66018</v>
      </c>
      <c r="H174" s="153">
        <v>0.02</v>
      </c>
      <c r="I174" s="153">
        <f t="shared" si="17"/>
        <v>0.02</v>
      </c>
      <c r="J174" s="153">
        <v>0</v>
      </c>
      <c r="K174" s="153">
        <f t="shared" si="18"/>
        <v>0</v>
      </c>
      <c r="Q174" s="146">
        <v>2</v>
      </c>
      <c r="AA174" s="122">
        <v>12</v>
      </c>
      <c r="AB174" s="122">
        <v>0</v>
      </c>
      <c r="AC174" s="122">
        <v>76</v>
      </c>
      <c r="BB174" s="122">
        <v>1</v>
      </c>
      <c r="BC174" s="122">
        <f t="shared" si="19"/>
        <v>66018</v>
      </c>
      <c r="BD174" s="122">
        <f t="shared" si="20"/>
        <v>0</v>
      </c>
      <c r="BE174" s="122">
        <f t="shared" si="21"/>
        <v>0</v>
      </c>
      <c r="BF174" s="122">
        <f t="shared" si="22"/>
        <v>0</v>
      </c>
      <c r="BG174" s="122">
        <f t="shared" si="23"/>
        <v>0</v>
      </c>
    </row>
    <row r="175" spans="1:59" x14ac:dyDescent="0.2">
      <c r="A175" s="147">
        <v>77</v>
      </c>
      <c r="B175" s="148" t="s">
        <v>309</v>
      </c>
      <c r="C175" s="149" t="s">
        <v>310</v>
      </c>
      <c r="D175" s="150" t="s">
        <v>184</v>
      </c>
      <c r="E175" s="151">
        <v>2</v>
      </c>
      <c r="F175" s="151">
        <v>19218</v>
      </c>
      <c r="G175" s="152">
        <f t="shared" si="16"/>
        <v>38436</v>
      </c>
      <c r="H175" s="153">
        <v>0.02</v>
      </c>
      <c r="I175" s="153">
        <f t="shared" si="17"/>
        <v>0.04</v>
      </c>
      <c r="J175" s="153">
        <v>0</v>
      </c>
      <c r="K175" s="153">
        <f t="shared" si="18"/>
        <v>0</v>
      </c>
      <c r="Q175" s="146">
        <v>2</v>
      </c>
      <c r="AA175" s="122">
        <v>12</v>
      </c>
      <c r="AB175" s="122">
        <v>0</v>
      </c>
      <c r="AC175" s="122">
        <v>77</v>
      </c>
      <c r="BB175" s="122">
        <v>1</v>
      </c>
      <c r="BC175" s="122">
        <f t="shared" si="19"/>
        <v>38436</v>
      </c>
      <c r="BD175" s="122">
        <f t="shared" si="20"/>
        <v>0</v>
      </c>
      <c r="BE175" s="122">
        <f t="shared" si="21"/>
        <v>0</v>
      </c>
      <c r="BF175" s="122">
        <f t="shared" si="22"/>
        <v>0</v>
      </c>
      <c r="BG175" s="122">
        <f t="shared" si="23"/>
        <v>0</v>
      </c>
    </row>
    <row r="176" spans="1:59" x14ac:dyDescent="0.2">
      <c r="A176" s="147">
        <v>78</v>
      </c>
      <c r="B176" s="148" t="s">
        <v>311</v>
      </c>
      <c r="C176" s="149" t="s">
        <v>312</v>
      </c>
      <c r="D176" s="150" t="s">
        <v>184</v>
      </c>
      <c r="E176" s="151">
        <v>2</v>
      </c>
      <c r="F176" s="151">
        <v>19218</v>
      </c>
      <c r="G176" s="152">
        <f t="shared" si="16"/>
        <v>38436</v>
      </c>
      <c r="H176" s="153">
        <v>0</v>
      </c>
      <c r="I176" s="153">
        <f t="shared" si="17"/>
        <v>0</v>
      </c>
      <c r="J176" s="153">
        <v>0</v>
      </c>
      <c r="K176" s="153">
        <f t="shared" si="18"/>
        <v>0</v>
      </c>
      <c r="Q176" s="146">
        <v>2</v>
      </c>
      <c r="AA176" s="122">
        <v>12</v>
      </c>
      <c r="AB176" s="122">
        <v>0</v>
      </c>
      <c r="AC176" s="122">
        <v>78</v>
      </c>
      <c r="BB176" s="122">
        <v>1</v>
      </c>
      <c r="BC176" s="122">
        <f t="shared" si="19"/>
        <v>38436</v>
      </c>
      <c r="BD176" s="122">
        <f t="shared" si="20"/>
        <v>0</v>
      </c>
      <c r="BE176" s="122">
        <f t="shared" si="21"/>
        <v>0</v>
      </c>
      <c r="BF176" s="122">
        <f t="shared" si="22"/>
        <v>0</v>
      </c>
      <c r="BG176" s="122">
        <f t="shared" si="23"/>
        <v>0</v>
      </c>
    </row>
    <row r="177" spans="1:59" x14ac:dyDescent="0.2">
      <c r="A177" s="147">
        <v>79</v>
      </c>
      <c r="B177" s="148" t="s">
        <v>313</v>
      </c>
      <c r="C177" s="149" t="s">
        <v>314</v>
      </c>
      <c r="D177" s="150" t="s">
        <v>184</v>
      </c>
      <c r="E177" s="151">
        <v>1</v>
      </c>
      <c r="F177" s="151">
        <v>15840</v>
      </c>
      <c r="G177" s="152">
        <f t="shared" si="16"/>
        <v>15840</v>
      </c>
      <c r="H177" s="153">
        <v>0</v>
      </c>
      <c r="I177" s="153">
        <f t="shared" si="17"/>
        <v>0</v>
      </c>
      <c r="J177" s="153">
        <v>0</v>
      </c>
      <c r="K177" s="153">
        <f t="shared" si="18"/>
        <v>0</v>
      </c>
      <c r="Q177" s="146">
        <v>2</v>
      </c>
      <c r="AA177" s="122">
        <v>12</v>
      </c>
      <c r="AB177" s="122">
        <v>0</v>
      </c>
      <c r="AC177" s="122">
        <v>79</v>
      </c>
      <c r="BB177" s="122">
        <v>1</v>
      </c>
      <c r="BC177" s="122">
        <f t="shared" si="19"/>
        <v>15840</v>
      </c>
      <c r="BD177" s="122">
        <f t="shared" si="20"/>
        <v>0</v>
      </c>
      <c r="BE177" s="122">
        <f t="shared" si="21"/>
        <v>0</v>
      </c>
      <c r="BF177" s="122">
        <f t="shared" si="22"/>
        <v>0</v>
      </c>
      <c r="BG177" s="122">
        <f t="shared" si="23"/>
        <v>0</v>
      </c>
    </row>
    <row r="178" spans="1:59" x14ac:dyDescent="0.2">
      <c r="A178" s="147">
        <v>80</v>
      </c>
      <c r="B178" s="148" t="s">
        <v>315</v>
      </c>
      <c r="C178" s="149" t="s">
        <v>316</v>
      </c>
      <c r="D178" s="150" t="s">
        <v>184</v>
      </c>
      <c r="E178" s="151">
        <v>1</v>
      </c>
      <c r="F178" s="151">
        <v>12357</v>
      </c>
      <c r="G178" s="152">
        <f t="shared" si="16"/>
        <v>12357</v>
      </c>
      <c r="H178" s="153">
        <v>0.25</v>
      </c>
      <c r="I178" s="153">
        <f t="shared" si="17"/>
        <v>0.25</v>
      </c>
      <c r="J178" s="153">
        <v>0</v>
      </c>
      <c r="K178" s="153">
        <f t="shared" si="18"/>
        <v>0</v>
      </c>
      <c r="Q178" s="146">
        <v>2</v>
      </c>
      <c r="AA178" s="122">
        <v>12</v>
      </c>
      <c r="AB178" s="122">
        <v>0</v>
      </c>
      <c r="AC178" s="122">
        <v>80</v>
      </c>
      <c r="BB178" s="122">
        <v>1</v>
      </c>
      <c r="BC178" s="122">
        <f t="shared" si="19"/>
        <v>12357</v>
      </c>
      <c r="BD178" s="122">
        <f t="shared" si="20"/>
        <v>0</v>
      </c>
      <c r="BE178" s="122">
        <f t="shared" si="21"/>
        <v>0</v>
      </c>
      <c r="BF178" s="122">
        <f t="shared" si="22"/>
        <v>0</v>
      </c>
      <c r="BG178" s="122">
        <f t="shared" si="23"/>
        <v>0</v>
      </c>
    </row>
    <row r="179" spans="1:59" x14ac:dyDescent="0.2">
      <c r="A179" s="147">
        <v>81</v>
      </c>
      <c r="B179" s="148" t="s">
        <v>317</v>
      </c>
      <c r="C179" s="149" t="s">
        <v>318</v>
      </c>
      <c r="D179" s="150" t="s">
        <v>184</v>
      </c>
      <c r="E179" s="151">
        <v>1</v>
      </c>
      <c r="F179" s="151">
        <v>31332</v>
      </c>
      <c r="G179" s="152">
        <f t="shared" si="16"/>
        <v>31332</v>
      </c>
      <c r="H179" s="153">
        <v>5.0000000000000001E-3</v>
      </c>
      <c r="I179" s="153">
        <f t="shared" si="17"/>
        <v>5.0000000000000001E-3</v>
      </c>
      <c r="J179" s="153">
        <v>0</v>
      </c>
      <c r="K179" s="153">
        <f t="shared" si="18"/>
        <v>0</v>
      </c>
      <c r="Q179" s="146">
        <v>2</v>
      </c>
      <c r="AA179" s="122">
        <v>12</v>
      </c>
      <c r="AB179" s="122">
        <v>0</v>
      </c>
      <c r="AC179" s="122">
        <v>81</v>
      </c>
      <c r="BB179" s="122">
        <v>1</v>
      </c>
      <c r="BC179" s="122">
        <f t="shared" si="19"/>
        <v>31332</v>
      </c>
      <c r="BD179" s="122">
        <f t="shared" si="20"/>
        <v>0</v>
      </c>
      <c r="BE179" s="122">
        <f t="shared" si="21"/>
        <v>0</v>
      </c>
      <c r="BF179" s="122">
        <f t="shared" si="22"/>
        <v>0</v>
      </c>
      <c r="BG179" s="122">
        <f t="shared" si="23"/>
        <v>0</v>
      </c>
    </row>
    <row r="180" spans="1:59" x14ac:dyDescent="0.2">
      <c r="A180" s="157"/>
      <c r="B180" s="158" t="s">
        <v>73</v>
      </c>
      <c r="C180" s="159" t="str">
        <f>CONCATENATE(B133," ",C133)</f>
        <v>8 Trubní vedení</v>
      </c>
      <c r="D180" s="157"/>
      <c r="E180" s="160"/>
      <c r="F180" s="160"/>
      <c r="G180" s="161">
        <f>SUM(G133:G179)</f>
        <v>1145715.8</v>
      </c>
      <c r="H180" s="162"/>
      <c r="I180" s="163">
        <f>SUM(I133:I179)</f>
        <v>62.702535000000005</v>
      </c>
      <c r="J180" s="162"/>
      <c r="K180" s="163">
        <f>SUM(K133:K179)</f>
        <v>0</v>
      </c>
      <c r="Q180" s="146">
        <v>4</v>
      </c>
      <c r="BC180" s="164">
        <f>SUM(BC133:BC179)</f>
        <v>1145715.8</v>
      </c>
      <c r="BD180" s="164">
        <f>SUM(BD133:BD179)</f>
        <v>0</v>
      </c>
      <c r="BE180" s="164">
        <f>SUM(BE133:BE179)</f>
        <v>0</v>
      </c>
      <c r="BF180" s="164">
        <f>SUM(BF133:BF179)</f>
        <v>0</v>
      </c>
      <c r="BG180" s="164">
        <f>SUM(BG133:BG179)</f>
        <v>0</v>
      </c>
    </row>
    <row r="181" spans="1:59" x14ac:dyDescent="0.2">
      <c r="A181" s="139" t="s">
        <v>69</v>
      </c>
      <c r="B181" s="140" t="s">
        <v>319</v>
      </c>
      <c r="C181" s="141" t="s">
        <v>320</v>
      </c>
      <c r="D181" s="142"/>
      <c r="E181" s="143"/>
      <c r="F181" s="143"/>
      <c r="G181" s="144"/>
      <c r="H181" s="145"/>
      <c r="I181" s="145"/>
      <c r="J181" s="145"/>
      <c r="K181" s="145"/>
      <c r="Q181" s="146">
        <v>1</v>
      </c>
    </row>
    <row r="182" spans="1:59" x14ac:dyDescent="0.2">
      <c r="A182" s="147">
        <v>82</v>
      </c>
      <c r="B182" s="148" t="s">
        <v>321</v>
      </c>
      <c r="C182" s="149" t="s">
        <v>322</v>
      </c>
      <c r="D182" s="150" t="s">
        <v>323</v>
      </c>
      <c r="E182" s="151">
        <v>0.55800000000000005</v>
      </c>
      <c r="F182" s="151">
        <v>49342</v>
      </c>
      <c r="G182" s="152">
        <f>E182*F182</f>
        <v>27532.836000000003</v>
      </c>
      <c r="H182" s="153">
        <v>5.2591200000000002</v>
      </c>
      <c r="I182" s="153">
        <f>E182*H182</f>
        <v>2.9345889600000006</v>
      </c>
      <c r="J182" s="153">
        <v>0</v>
      </c>
      <c r="K182" s="153">
        <f>E182*J182</f>
        <v>0</v>
      </c>
      <c r="Q182" s="146">
        <v>2</v>
      </c>
      <c r="AA182" s="122">
        <v>12</v>
      </c>
      <c r="AB182" s="122">
        <v>0</v>
      </c>
      <c r="AC182" s="122">
        <v>82</v>
      </c>
      <c r="BB182" s="122">
        <v>1</v>
      </c>
      <c r="BC182" s="122">
        <f>IF(BB182=1,G182,0)</f>
        <v>27532.836000000003</v>
      </c>
      <c r="BD182" s="122">
        <f>IF(BB182=2,G182,0)</f>
        <v>0</v>
      </c>
      <c r="BE182" s="122">
        <f>IF(BB182=3,G182,0)</f>
        <v>0</v>
      </c>
      <c r="BF182" s="122">
        <f>IF(BB182=4,G182,0)</f>
        <v>0</v>
      </c>
      <c r="BG182" s="122">
        <f>IF(BB182=5,G182,0)</f>
        <v>0</v>
      </c>
    </row>
    <row r="183" spans="1:59" x14ac:dyDescent="0.2">
      <c r="A183" s="154"/>
      <c r="B183" s="155"/>
      <c r="C183" s="192" t="s">
        <v>324</v>
      </c>
      <c r="D183" s="193"/>
      <c r="E183" s="193"/>
      <c r="F183" s="193"/>
      <c r="G183" s="194"/>
      <c r="H183" s="156"/>
      <c r="I183" s="156"/>
      <c r="J183" s="156"/>
      <c r="K183" s="156"/>
      <c r="Q183" s="146">
        <v>3</v>
      </c>
    </row>
    <row r="184" spans="1:59" ht="25.5" x14ac:dyDescent="0.2">
      <c r="A184" s="147">
        <v>83</v>
      </c>
      <c r="B184" s="148" t="s">
        <v>325</v>
      </c>
      <c r="C184" s="149" t="s">
        <v>326</v>
      </c>
      <c r="D184" s="150" t="s">
        <v>184</v>
      </c>
      <c r="E184" s="151">
        <v>1</v>
      </c>
      <c r="F184" s="151">
        <v>5201</v>
      </c>
      <c r="G184" s="152">
        <f>E184*F184</f>
        <v>5201</v>
      </c>
      <c r="H184" s="153">
        <v>0.1</v>
      </c>
      <c r="I184" s="153">
        <f>E184*H184</f>
        <v>0.1</v>
      </c>
      <c r="J184" s="153">
        <v>0</v>
      </c>
      <c r="K184" s="153">
        <f>E184*J184</f>
        <v>0</v>
      </c>
      <c r="Q184" s="146">
        <v>2</v>
      </c>
      <c r="AA184" s="122">
        <v>12</v>
      </c>
      <c r="AB184" s="122">
        <v>0</v>
      </c>
      <c r="AC184" s="122">
        <v>83</v>
      </c>
      <c r="BB184" s="122">
        <v>1</v>
      </c>
      <c r="BC184" s="122">
        <f>IF(BB184=1,G184,0)</f>
        <v>5201</v>
      </c>
      <c r="BD184" s="122">
        <f>IF(BB184=2,G184,0)</f>
        <v>0</v>
      </c>
      <c r="BE184" s="122">
        <f>IF(BB184=3,G184,0)</f>
        <v>0</v>
      </c>
      <c r="BF184" s="122">
        <f>IF(BB184=4,G184,0)</f>
        <v>0</v>
      </c>
      <c r="BG184" s="122">
        <f>IF(BB184=5,G184,0)</f>
        <v>0</v>
      </c>
    </row>
    <row r="185" spans="1:59" ht="25.5" x14ac:dyDescent="0.2">
      <c r="A185" s="147">
        <v>84</v>
      </c>
      <c r="B185" s="148" t="s">
        <v>327</v>
      </c>
      <c r="C185" s="149" t="s">
        <v>328</v>
      </c>
      <c r="D185" s="150" t="s">
        <v>184</v>
      </c>
      <c r="E185" s="151">
        <v>1</v>
      </c>
      <c r="F185" s="151">
        <v>15526</v>
      </c>
      <c r="G185" s="152">
        <f>E185*F185</f>
        <v>15526</v>
      </c>
      <c r="H185" s="153">
        <v>0.5</v>
      </c>
      <c r="I185" s="153">
        <f>E185*H185</f>
        <v>0.5</v>
      </c>
      <c r="J185" s="153">
        <v>0</v>
      </c>
      <c r="K185" s="153">
        <f>E185*J185</f>
        <v>0</v>
      </c>
      <c r="Q185" s="146">
        <v>2</v>
      </c>
      <c r="AA185" s="122">
        <v>12</v>
      </c>
      <c r="AB185" s="122">
        <v>0</v>
      </c>
      <c r="AC185" s="122">
        <v>84</v>
      </c>
      <c r="BB185" s="122">
        <v>1</v>
      </c>
      <c r="BC185" s="122">
        <f>IF(BB185=1,G185,0)</f>
        <v>15526</v>
      </c>
      <c r="BD185" s="122">
        <f>IF(BB185=2,G185,0)</f>
        <v>0</v>
      </c>
      <c r="BE185" s="122">
        <f>IF(BB185=3,G185,0)</f>
        <v>0</v>
      </c>
      <c r="BF185" s="122">
        <f>IF(BB185=4,G185,0)</f>
        <v>0</v>
      </c>
      <c r="BG185" s="122">
        <f>IF(BB185=5,G185,0)</f>
        <v>0</v>
      </c>
    </row>
    <row r="186" spans="1:59" x14ac:dyDescent="0.2">
      <c r="A186" s="154"/>
      <c r="B186" s="155"/>
      <c r="C186" s="192" t="s">
        <v>329</v>
      </c>
      <c r="D186" s="193"/>
      <c r="E186" s="193"/>
      <c r="F186" s="193"/>
      <c r="G186" s="194"/>
      <c r="H186" s="156"/>
      <c r="I186" s="156"/>
      <c r="J186" s="156"/>
      <c r="K186" s="156"/>
      <c r="Q186" s="146">
        <v>3</v>
      </c>
    </row>
    <row r="187" spans="1:59" x14ac:dyDescent="0.2">
      <c r="A187" s="157"/>
      <c r="B187" s="158" t="s">
        <v>73</v>
      </c>
      <c r="C187" s="159" t="str">
        <f>CONCATENATE(B181," ",C181)</f>
        <v>90 Přípočty</v>
      </c>
      <c r="D187" s="157"/>
      <c r="E187" s="160"/>
      <c r="F187" s="160"/>
      <c r="G187" s="161">
        <f>SUM(G181:G186)</f>
        <v>48259.836000000003</v>
      </c>
      <c r="H187" s="162"/>
      <c r="I187" s="163">
        <f>SUM(I181:I186)</f>
        <v>3.5345889600000007</v>
      </c>
      <c r="J187" s="162"/>
      <c r="K187" s="163">
        <f>SUM(K181:K186)</f>
        <v>0</v>
      </c>
      <c r="Q187" s="146">
        <v>4</v>
      </c>
      <c r="BC187" s="164">
        <f>SUM(BC181:BC186)</f>
        <v>48259.836000000003</v>
      </c>
      <c r="BD187" s="164">
        <f>SUM(BD181:BD186)</f>
        <v>0</v>
      </c>
      <c r="BE187" s="164">
        <f>SUM(BE181:BE186)</f>
        <v>0</v>
      </c>
      <c r="BF187" s="164">
        <f>SUM(BF181:BF186)</f>
        <v>0</v>
      </c>
      <c r="BG187" s="164">
        <f>SUM(BG181:BG186)</f>
        <v>0</v>
      </c>
    </row>
    <row r="188" spans="1:59" x14ac:dyDescent="0.2">
      <c r="A188" s="139" t="s">
        <v>69</v>
      </c>
      <c r="B188" s="140" t="s">
        <v>330</v>
      </c>
      <c r="C188" s="141" t="s">
        <v>331</v>
      </c>
      <c r="D188" s="142"/>
      <c r="E188" s="143"/>
      <c r="F188" s="143"/>
      <c r="G188" s="144"/>
      <c r="H188" s="145"/>
      <c r="I188" s="145"/>
      <c r="J188" s="145"/>
      <c r="K188" s="145"/>
      <c r="Q188" s="146">
        <v>1</v>
      </c>
    </row>
    <row r="189" spans="1:59" ht="25.5" x14ac:dyDescent="0.2">
      <c r="A189" s="147">
        <v>85</v>
      </c>
      <c r="B189" s="148" t="s">
        <v>332</v>
      </c>
      <c r="C189" s="149" t="s">
        <v>333</v>
      </c>
      <c r="D189" s="150" t="s">
        <v>152</v>
      </c>
      <c r="E189" s="151">
        <v>46</v>
      </c>
      <c r="F189" s="151">
        <v>302</v>
      </c>
      <c r="G189" s="152">
        <f>E189*F189</f>
        <v>13892</v>
      </c>
      <c r="H189" s="153">
        <v>0.12501000000000001</v>
      </c>
      <c r="I189" s="153">
        <f>E189*H189</f>
        <v>5.7504600000000003</v>
      </c>
      <c r="J189" s="153">
        <v>0</v>
      </c>
      <c r="K189" s="153">
        <f>E189*J189</f>
        <v>0</v>
      </c>
      <c r="Q189" s="146">
        <v>2</v>
      </c>
      <c r="AA189" s="122">
        <v>12</v>
      </c>
      <c r="AB189" s="122">
        <v>0</v>
      </c>
      <c r="AC189" s="122">
        <v>85</v>
      </c>
      <c r="BB189" s="122">
        <v>1</v>
      </c>
      <c r="BC189" s="122">
        <f>IF(BB189=1,G189,0)</f>
        <v>13892</v>
      </c>
      <c r="BD189" s="122">
        <f>IF(BB189=2,G189,0)</f>
        <v>0</v>
      </c>
      <c r="BE189" s="122">
        <f>IF(BB189=3,G189,0)</f>
        <v>0</v>
      </c>
      <c r="BF189" s="122">
        <f>IF(BB189=4,G189,0)</f>
        <v>0</v>
      </c>
      <c r="BG189" s="122">
        <f>IF(BB189=5,G189,0)</f>
        <v>0</v>
      </c>
    </row>
    <row r="190" spans="1:59" x14ac:dyDescent="0.2">
      <c r="A190" s="154"/>
      <c r="B190" s="155"/>
      <c r="C190" s="192" t="s">
        <v>334</v>
      </c>
      <c r="D190" s="193"/>
      <c r="E190" s="193"/>
      <c r="F190" s="193"/>
      <c r="G190" s="194"/>
      <c r="H190" s="156"/>
      <c r="I190" s="156"/>
      <c r="J190" s="156"/>
      <c r="K190" s="156"/>
      <c r="Q190" s="146">
        <v>3</v>
      </c>
    </row>
    <row r="191" spans="1:59" ht="25.5" x14ac:dyDescent="0.2">
      <c r="A191" s="147">
        <v>86</v>
      </c>
      <c r="B191" s="148" t="s">
        <v>335</v>
      </c>
      <c r="C191" s="149" t="s">
        <v>336</v>
      </c>
      <c r="D191" s="150" t="s">
        <v>152</v>
      </c>
      <c r="E191" s="151">
        <v>26</v>
      </c>
      <c r="F191" s="151">
        <v>431</v>
      </c>
      <c r="G191" s="152">
        <f>E191*F191</f>
        <v>11206</v>
      </c>
      <c r="H191" s="153">
        <v>0.22486999999999999</v>
      </c>
      <c r="I191" s="153">
        <f>E191*H191</f>
        <v>5.8466199999999997</v>
      </c>
      <c r="J191" s="153">
        <v>0</v>
      </c>
      <c r="K191" s="153">
        <f>E191*J191</f>
        <v>0</v>
      </c>
      <c r="Q191" s="146">
        <v>2</v>
      </c>
      <c r="AA191" s="122">
        <v>12</v>
      </c>
      <c r="AB191" s="122">
        <v>0</v>
      </c>
      <c r="AC191" s="122">
        <v>86</v>
      </c>
      <c r="BB191" s="122">
        <v>1</v>
      </c>
      <c r="BC191" s="122">
        <f>IF(BB191=1,G191,0)</f>
        <v>11206</v>
      </c>
      <c r="BD191" s="122">
        <f>IF(BB191=2,G191,0)</f>
        <v>0</v>
      </c>
      <c r="BE191" s="122">
        <f>IF(BB191=3,G191,0)</f>
        <v>0</v>
      </c>
      <c r="BF191" s="122">
        <f>IF(BB191=4,G191,0)</f>
        <v>0</v>
      </c>
      <c r="BG191" s="122">
        <f>IF(BB191=5,G191,0)</f>
        <v>0</v>
      </c>
    </row>
    <row r="192" spans="1:59" x14ac:dyDescent="0.2">
      <c r="A192" s="154"/>
      <c r="B192" s="155"/>
      <c r="C192" s="192" t="s">
        <v>337</v>
      </c>
      <c r="D192" s="193"/>
      <c r="E192" s="193"/>
      <c r="F192" s="193"/>
      <c r="G192" s="194"/>
      <c r="H192" s="156"/>
      <c r="I192" s="156"/>
      <c r="J192" s="156"/>
      <c r="K192" s="156"/>
      <c r="Q192" s="146">
        <v>3</v>
      </c>
    </row>
    <row r="193" spans="1:59" x14ac:dyDescent="0.2">
      <c r="A193" s="157"/>
      <c r="B193" s="158" t="s">
        <v>73</v>
      </c>
      <c r="C193" s="159" t="str">
        <f>CONCATENATE(B188," ",C188)</f>
        <v>91 Doplňující práce na komunikaci</v>
      </c>
      <c r="D193" s="157"/>
      <c r="E193" s="160"/>
      <c r="F193" s="160"/>
      <c r="G193" s="161">
        <f>SUM(G188:G192)</f>
        <v>25098</v>
      </c>
      <c r="H193" s="162"/>
      <c r="I193" s="163">
        <f>SUM(I188:I192)</f>
        <v>11.59708</v>
      </c>
      <c r="J193" s="162"/>
      <c r="K193" s="163">
        <f>SUM(K188:K192)</f>
        <v>0</v>
      </c>
      <c r="Q193" s="146">
        <v>4</v>
      </c>
      <c r="BC193" s="164">
        <f>SUM(BC188:BC192)</f>
        <v>25098</v>
      </c>
      <c r="BD193" s="164">
        <f>SUM(BD188:BD192)</f>
        <v>0</v>
      </c>
      <c r="BE193" s="164">
        <f>SUM(BE188:BE192)</f>
        <v>0</v>
      </c>
      <c r="BF193" s="164">
        <f>SUM(BF188:BF192)</f>
        <v>0</v>
      </c>
      <c r="BG193" s="164">
        <f>SUM(BG188:BG192)</f>
        <v>0</v>
      </c>
    </row>
    <row r="194" spans="1:59" x14ac:dyDescent="0.2">
      <c r="A194" s="139" t="s">
        <v>69</v>
      </c>
      <c r="B194" s="140" t="s">
        <v>338</v>
      </c>
      <c r="C194" s="141" t="s">
        <v>339</v>
      </c>
      <c r="D194" s="142"/>
      <c r="E194" s="143"/>
      <c r="F194" s="143"/>
      <c r="G194" s="144"/>
      <c r="H194" s="145"/>
      <c r="I194" s="145"/>
      <c r="J194" s="145"/>
      <c r="K194" s="145"/>
      <c r="Q194" s="146">
        <v>1</v>
      </c>
    </row>
    <row r="195" spans="1:59" x14ac:dyDescent="0.2">
      <c r="A195" s="147">
        <v>87</v>
      </c>
      <c r="B195" s="148" t="s">
        <v>340</v>
      </c>
      <c r="C195" s="149" t="s">
        <v>341</v>
      </c>
      <c r="D195" s="150" t="s">
        <v>177</v>
      </c>
      <c r="E195" s="151">
        <v>222.142</v>
      </c>
      <c r="F195" s="151">
        <v>140</v>
      </c>
      <c r="G195" s="152">
        <f>E195*F195</f>
        <v>31099.88</v>
      </c>
      <c r="H195" s="153">
        <v>0</v>
      </c>
      <c r="I195" s="153">
        <f>E195*H195</f>
        <v>0</v>
      </c>
      <c r="J195" s="153">
        <v>0</v>
      </c>
      <c r="K195" s="153">
        <f>E195*J195</f>
        <v>0</v>
      </c>
      <c r="Q195" s="146">
        <v>2</v>
      </c>
      <c r="AA195" s="122">
        <v>12</v>
      </c>
      <c r="AB195" s="122">
        <v>0</v>
      </c>
      <c r="AC195" s="122">
        <v>87</v>
      </c>
      <c r="BB195" s="122">
        <v>1</v>
      </c>
      <c r="BC195" s="122">
        <f>IF(BB195=1,G195,0)</f>
        <v>31099.88</v>
      </c>
      <c r="BD195" s="122">
        <f>IF(BB195=2,G195,0)</f>
        <v>0</v>
      </c>
      <c r="BE195" s="122">
        <f>IF(BB195=3,G195,0)</f>
        <v>0</v>
      </c>
      <c r="BF195" s="122">
        <f>IF(BB195=4,G195,0)</f>
        <v>0</v>
      </c>
      <c r="BG195" s="122">
        <f>IF(BB195=5,G195,0)</f>
        <v>0</v>
      </c>
    </row>
    <row r="196" spans="1:59" x14ac:dyDescent="0.2">
      <c r="A196" s="147">
        <v>88</v>
      </c>
      <c r="B196" s="148" t="s">
        <v>342</v>
      </c>
      <c r="C196" s="149" t="s">
        <v>343</v>
      </c>
      <c r="D196" s="150" t="s">
        <v>177</v>
      </c>
      <c r="E196" s="151">
        <v>42.347999999999999</v>
      </c>
      <c r="F196" s="151">
        <v>97</v>
      </c>
      <c r="G196" s="152">
        <f>E196*F196</f>
        <v>4107.7560000000003</v>
      </c>
      <c r="H196" s="153">
        <v>0</v>
      </c>
      <c r="I196" s="153">
        <f>E196*H196</f>
        <v>0</v>
      </c>
      <c r="J196" s="153">
        <v>0</v>
      </c>
      <c r="K196" s="153">
        <f>E196*J196</f>
        <v>0</v>
      </c>
      <c r="Q196" s="146">
        <v>2</v>
      </c>
      <c r="AA196" s="122">
        <v>12</v>
      </c>
      <c r="AB196" s="122">
        <v>0</v>
      </c>
      <c r="AC196" s="122">
        <v>88</v>
      </c>
      <c r="BB196" s="122">
        <v>1</v>
      </c>
      <c r="BC196" s="122">
        <f>IF(BB196=1,G196,0)</f>
        <v>4107.7560000000003</v>
      </c>
      <c r="BD196" s="122">
        <f>IF(BB196=2,G196,0)</f>
        <v>0</v>
      </c>
      <c r="BE196" s="122">
        <f>IF(BB196=3,G196,0)</f>
        <v>0</v>
      </c>
      <c r="BF196" s="122">
        <f>IF(BB196=4,G196,0)</f>
        <v>0</v>
      </c>
      <c r="BG196" s="122">
        <f>IF(BB196=5,G196,0)</f>
        <v>0</v>
      </c>
    </row>
    <row r="197" spans="1:59" x14ac:dyDescent="0.2">
      <c r="A197" s="157"/>
      <c r="B197" s="158" t="s">
        <v>73</v>
      </c>
      <c r="C197" s="159" t="str">
        <f>CONCATENATE(B194," ",C194)</f>
        <v>99 Staveništní přesun hmot</v>
      </c>
      <c r="D197" s="157"/>
      <c r="E197" s="160"/>
      <c r="F197" s="160"/>
      <c r="G197" s="161">
        <f>SUM(G194:G196)</f>
        <v>35207.635999999999</v>
      </c>
      <c r="H197" s="162"/>
      <c r="I197" s="163">
        <f>SUM(I194:I196)</f>
        <v>0</v>
      </c>
      <c r="J197" s="162"/>
      <c r="K197" s="163">
        <f>SUM(K194:K196)</f>
        <v>0</v>
      </c>
      <c r="Q197" s="146">
        <v>4</v>
      </c>
      <c r="BC197" s="164">
        <f>SUM(BC194:BC196)</f>
        <v>35207.635999999999</v>
      </c>
      <c r="BD197" s="164">
        <f>SUM(BD194:BD196)</f>
        <v>0</v>
      </c>
      <c r="BE197" s="164">
        <f>SUM(BE194:BE196)</f>
        <v>0</v>
      </c>
      <c r="BF197" s="164">
        <f>SUM(BF194:BF196)</f>
        <v>0</v>
      </c>
      <c r="BG197" s="164">
        <f>SUM(BG194:BG196)</f>
        <v>0</v>
      </c>
    </row>
    <row r="198" spans="1:59" x14ac:dyDescent="0.2">
      <c r="A198" s="139" t="s">
        <v>69</v>
      </c>
      <c r="B198" s="140" t="s">
        <v>344</v>
      </c>
      <c r="C198" s="141" t="s">
        <v>345</v>
      </c>
      <c r="D198" s="142"/>
      <c r="E198" s="143"/>
      <c r="F198" s="143"/>
      <c r="G198" s="144"/>
      <c r="H198" s="145"/>
      <c r="I198" s="145"/>
      <c r="J198" s="145"/>
      <c r="K198" s="145"/>
      <c r="Q198" s="146">
        <v>1</v>
      </c>
    </row>
    <row r="199" spans="1:59" x14ac:dyDescent="0.2">
      <c r="A199" s="147">
        <v>89</v>
      </c>
      <c r="B199" s="148" t="s">
        <v>346</v>
      </c>
      <c r="C199" s="149" t="s">
        <v>347</v>
      </c>
      <c r="D199" s="150" t="s">
        <v>173</v>
      </c>
      <c r="E199" s="151">
        <v>1</v>
      </c>
      <c r="F199" s="151">
        <v>401</v>
      </c>
      <c r="G199" s="152">
        <f>E199*F199</f>
        <v>401</v>
      </c>
      <c r="H199" s="153">
        <v>2.9E-4</v>
      </c>
      <c r="I199" s="153">
        <f>E199*H199</f>
        <v>2.9E-4</v>
      </c>
      <c r="J199" s="153">
        <v>0</v>
      </c>
      <c r="K199" s="153">
        <f>E199*J199</f>
        <v>0</v>
      </c>
      <c r="Q199" s="146">
        <v>2</v>
      </c>
      <c r="AA199" s="122">
        <v>12</v>
      </c>
      <c r="AB199" s="122">
        <v>0</v>
      </c>
      <c r="AC199" s="122">
        <v>89</v>
      </c>
      <c r="BB199" s="122">
        <v>2</v>
      </c>
      <c r="BC199" s="122">
        <f>IF(BB199=1,G199,0)</f>
        <v>0</v>
      </c>
      <c r="BD199" s="122">
        <f>IF(BB199=2,G199,0)</f>
        <v>401</v>
      </c>
      <c r="BE199" s="122">
        <f>IF(BB199=3,G199,0)</f>
        <v>0</v>
      </c>
      <c r="BF199" s="122">
        <f>IF(BB199=4,G199,0)</f>
        <v>0</v>
      </c>
      <c r="BG199" s="122">
        <f>IF(BB199=5,G199,0)</f>
        <v>0</v>
      </c>
    </row>
    <row r="200" spans="1:59" x14ac:dyDescent="0.2">
      <c r="A200" s="147">
        <v>90</v>
      </c>
      <c r="B200" s="148" t="s">
        <v>348</v>
      </c>
      <c r="C200" s="149" t="s">
        <v>349</v>
      </c>
      <c r="D200" s="150" t="s">
        <v>173</v>
      </c>
      <c r="E200" s="151">
        <v>1</v>
      </c>
      <c r="F200" s="151">
        <v>1091</v>
      </c>
      <c r="G200" s="152">
        <f>E200*F200</f>
        <v>1091</v>
      </c>
      <c r="H200" s="153">
        <v>3.8E-3</v>
      </c>
      <c r="I200" s="153">
        <f>E200*H200</f>
        <v>3.8E-3</v>
      </c>
      <c r="J200" s="153">
        <v>0</v>
      </c>
      <c r="K200" s="153">
        <f>E200*J200</f>
        <v>0</v>
      </c>
      <c r="Q200" s="146">
        <v>2</v>
      </c>
      <c r="AA200" s="122">
        <v>12</v>
      </c>
      <c r="AB200" s="122">
        <v>0</v>
      </c>
      <c r="AC200" s="122">
        <v>90</v>
      </c>
      <c r="BB200" s="122">
        <v>2</v>
      </c>
      <c r="BC200" s="122">
        <f>IF(BB200=1,G200,0)</f>
        <v>0</v>
      </c>
      <c r="BD200" s="122">
        <f>IF(BB200=2,G200,0)</f>
        <v>1091</v>
      </c>
      <c r="BE200" s="122">
        <f>IF(BB200=3,G200,0)</f>
        <v>0</v>
      </c>
      <c r="BF200" s="122">
        <f>IF(BB200=4,G200,0)</f>
        <v>0</v>
      </c>
      <c r="BG200" s="122">
        <f>IF(BB200=5,G200,0)</f>
        <v>0</v>
      </c>
    </row>
    <row r="201" spans="1:59" x14ac:dyDescent="0.2">
      <c r="A201" s="147">
        <v>91</v>
      </c>
      <c r="B201" s="148" t="s">
        <v>350</v>
      </c>
      <c r="C201" s="149" t="s">
        <v>351</v>
      </c>
      <c r="D201" s="150" t="s">
        <v>173</v>
      </c>
      <c r="E201" s="151">
        <v>1</v>
      </c>
      <c r="F201" s="151">
        <v>189</v>
      </c>
      <c r="G201" s="152">
        <f>E201*F201</f>
        <v>189</v>
      </c>
      <c r="H201" s="153">
        <v>0</v>
      </c>
      <c r="I201" s="153">
        <f>E201*H201</f>
        <v>0</v>
      </c>
      <c r="J201" s="153">
        <v>0</v>
      </c>
      <c r="K201" s="153">
        <f>E201*J201</f>
        <v>0</v>
      </c>
      <c r="Q201" s="146">
        <v>2</v>
      </c>
      <c r="AA201" s="122">
        <v>12</v>
      </c>
      <c r="AB201" s="122">
        <v>0</v>
      </c>
      <c r="AC201" s="122">
        <v>91</v>
      </c>
      <c r="BB201" s="122">
        <v>2</v>
      </c>
      <c r="BC201" s="122">
        <f>IF(BB201=1,G201,0)</f>
        <v>0</v>
      </c>
      <c r="BD201" s="122">
        <f>IF(BB201=2,G201,0)</f>
        <v>189</v>
      </c>
      <c r="BE201" s="122">
        <f>IF(BB201=3,G201,0)</f>
        <v>0</v>
      </c>
      <c r="BF201" s="122">
        <f>IF(BB201=4,G201,0)</f>
        <v>0</v>
      </c>
      <c r="BG201" s="122">
        <f>IF(BB201=5,G201,0)</f>
        <v>0</v>
      </c>
    </row>
    <row r="202" spans="1:59" x14ac:dyDescent="0.2">
      <c r="A202" s="147">
        <v>92</v>
      </c>
      <c r="B202" s="148" t="s">
        <v>352</v>
      </c>
      <c r="C202" s="149" t="s">
        <v>353</v>
      </c>
      <c r="D202" s="150" t="s">
        <v>173</v>
      </c>
      <c r="E202" s="151">
        <v>1</v>
      </c>
      <c r="F202" s="151">
        <v>624</v>
      </c>
      <c r="G202" s="152">
        <f>E202*F202</f>
        <v>624</v>
      </c>
      <c r="H202" s="153">
        <v>0</v>
      </c>
      <c r="I202" s="153">
        <f>E202*H202</f>
        <v>0</v>
      </c>
      <c r="J202" s="153">
        <v>0</v>
      </c>
      <c r="K202" s="153">
        <f>E202*J202</f>
        <v>0</v>
      </c>
      <c r="Q202" s="146">
        <v>2</v>
      </c>
      <c r="AA202" s="122">
        <v>12</v>
      </c>
      <c r="AB202" s="122">
        <v>0</v>
      </c>
      <c r="AC202" s="122">
        <v>92</v>
      </c>
      <c r="BB202" s="122">
        <v>2</v>
      </c>
      <c r="BC202" s="122">
        <f>IF(BB202=1,G202,0)</f>
        <v>0</v>
      </c>
      <c r="BD202" s="122">
        <f>IF(BB202=2,G202,0)</f>
        <v>624</v>
      </c>
      <c r="BE202" s="122">
        <f>IF(BB202=3,G202,0)</f>
        <v>0</v>
      </c>
      <c r="BF202" s="122">
        <f>IF(BB202=4,G202,0)</f>
        <v>0</v>
      </c>
      <c r="BG202" s="122">
        <f>IF(BB202=5,G202,0)</f>
        <v>0</v>
      </c>
    </row>
    <row r="203" spans="1:59" x14ac:dyDescent="0.2">
      <c r="A203" s="147">
        <v>93</v>
      </c>
      <c r="B203" s="148" t="s">
        <v>354</v>
      </c>
      <c r="C203" s="149" t="s">
        <v>355</v>
      </c>
      <c r="D203" s="150" t="s">
        <v>152</v>
      </c>
      <c r="E203" s="151">
        <v>2.25</v>
      </c>
      <c r="F203" s="151">
        <v>165</v>
      </c>
      <c r="G203" s="152">
        <f>E203*F203</f>
        <v>371.25</v>
      </c>
      <c r="H203" s="153">
        <v>3.8000000000000002E-4</v>
      </c>
      <c r="I203" s="153">
        <f>E203*H203</f>
        <v>8.5500000000000007E-4</v>
      </c>
      <c r="J203" s="153">
        <v>0</v>
      </c>
      <c r="K203" s="153">
        <f>E203*J203</f>
        <v>0</v>
      </c>
      <c r="Q203" s="146">
        <v>2</v>
      </c>
      <c r="AA203" s="122">
        <v>12</v>
      </c>
      <c r="AB203" s="122">
        <v>0</v>
      </c>
      <c r="AC203" s="122">
        <v>93</v>
      </c>
      <c r="BB203" s="122">
        <v>2</v>
      </c>
      <c r="BC203" s="122">
        <f>IF(BB203=1,G203,0)</f>
        <v>0</v>
      </c>
      <c r="BD203" s="122">
        <f>IF(BB203=2,G203,0)</f>
        <v>371.25</v>
      </c>
      <c r="BE203" s="122">
        <f>IF(BB203=3,G203,0)</f>
        <v>0</v>
      </c>
      <c r="BF203" s="122">
        <f>IF(BB203=4,G203,0)</f>
        <v>0</v>
      </c>
      <c r="BG203" s="122">
        <f>IF(BB203=5,G203,0)</f>
        <v>0</v>
      </c>
    </row>
    <row r="204" spans="1:59" x14ac:dyDescent="0.2">
      <c r="A204" s="154"/>
      <c r="B204" s="155"/>
      <c r="C204" s="192" t="s">
        <v>356</v>
      </c>
      <c r="D204" s="193"/>
      <c r="E204" s="193"/>
      <c r="F204" s="193"/>
      <c r="G204" s="194"/>
      <c r="H204" s="156"/>
      <c r="I204" s="156"/>
      <c r="J204" s="156"/>
      <c r="K204" s="156"/>
      <c r="Q204" s="146">
        <v>3</v>
      </c>
    </row>
    <row r="205" spans="1:59" x14ac:dyDescent="0.2">
      <c r="A205" s="147">
        <v>94</v>
      </c>
      <c r="B205" s="148" t="s">
        <v>357</v>
      </c>
      <c r="C205" s="149" t="s">
        <v>358</v>
      </c>
      <c r="D205" s="150" t="s">
        <v>152</v>
      </c>
      <c r="E205" s="151">
        <v>4.5</v>
      </c>
      <c r="F205" s="151">
        <v>178</v>
      </c>
      <c r="G205" s="152">
        <f>E205*F205</f>
        <v>801</v>
      </c>
      <c r="H205" s="153">
        <v>1.5200000000000001E-3</v>
      </c>
      <c r="I205" s="153">
        <f>E205*H205</f>
        <v>6.8400000000000006E-3</v>
      </c>
      <c r="J205" s="153">
        <v>0</v>
      </c>
      <c r="K205" s="153">
        <f>E205*J205</f>
        <v>0</v>
      </c>
      <c r="Q205" s="146">
        <v>2</v>
      </c>
      <c r="AA205" s="122">
        <v>12</v>
      </c>
      <c r="AB205" s="122">
        <v>0</v>
      </c>
      <c r="AC205" s="122">
        <v>94</v>
      </c>
      <c r="BB205" s="122">
        <v>2</v>
      </c>
      <c r="BC205" s="122">
        <f>IF(BB205=1,G205,0)</f>
        <v>0</v>
      </c>
      <c r="BD205" s="122">
        <f>IF(BB205=2,G205,0)</f>
        <v>801</v>
      </c>
      <c r="BE205" s="122">
        <f>IF(BB205=3,G205,0)</f>
        <v>0</v>
      </c>
      <c r="BF205" s="122">
        <f>IF(BB205=4,G205,0)</f>
        <v>0</v>
      </c>
      <c r="BG205" s="122">
        <f>IF(BB205=5,G205,0)</f>
        <v>0</v>
      </c>
    </row>
    <row r="206" spans="1:59" x14ac:dyDescent="0.2">
      <c r="A206" s="154"/>
      <c r="B206" s="155"/>
      <c r="C206" s="192" t="s">
        <v>359</v>
      </c>
      <c r="D206" s="193"/>
      <c r="E206" s="193"/>
      <c r="F206" s="193"/>
      <c r="G206" s="194"/>
      <c r="H206" s="156"/>
      <c r="I206" s="156"/>
      <c r="J206" s="156"/>
      <c r="K206" s="156"/>
      <c r="Q206" s="146">
        <v>3</v>
      </c>
    </row>
    <row r="207" spans="1:59" x14ac:dyDescent="0.2">
      <c r="A207" s="154"/>
      <c r="B207" s="155"/>
      <c r="C207" s="192" t="s">
        <v>360</v>
      </c>
      <c r="D207" s="193"/>
      <c r="E207" s="193"/>
      <c r="F207" s="193"/>
      <c r="G207" s="194"/>
      <c r="H207" s="156"/>
      <c r="I207" s="156"/>
      <c r="J207" s="156"/>
      <c r="K207" s="156"/>
      <c r="Q207" s="146">
        <v>3</v>
      </c>
    </row>
    <row r="208" spans="1:59" x14ac:dyDescent="0.2">
      <c r="A208" s="147">
        <v>95</v>
      </c>
      <c r="B208" s="148" t="s">
        <v>361</v>
      </c>
      <c r="C208" s="149" t="s">
        <v>362</v>
      </c>
      <c r="D208" s="150" t="s">
        <v>177</v>
      </c>
      <c r="E208" s="151">
        <v>1.2E-2</v>
      </c>
      <c r="F208" s="151">
        <v>614</v>
      </c>
      <c r="G208" s="152">
        <f>E208*F208</f>
        <v>7.3680000000000003</v>
      </c>
      <c r="H208" s="153">
        <v>0</v>
      </c>
      <c r="I208" s="153">
        <f>E208*H208</f>
        <v>0</v>
      </c>
      <c r="J208" s="153">
        <v>0</v>
      </c>
      <c r="K208" s="153">
        <f>E208*J208</f>
        <v>0</v>
      </c>
      <c r="Q208" s="146">
        <v>2</v>
      </c>
      <c r="AA208" s="122">
        <v>12</v>
      </c>
      <c r="AB208" s="122">
        <v>0</v>
      </c>
      <c r="AC208" s="122">
        <v>95</v>
      </c>
      <c r="BB208" s="122">
        <v>2</v>
      </c>
      <c r="BC208" s="122">
        <f>IF(BB208=1,G208,0)</f>
        <v>0</v>
      </c>
      <c r="BD208" s="122">
        <f>IF(BB208=2,G208,0)</f>
        <v>7.3680000000000003</v>
      </c>
      <c r="BE208" s="122">
        <f>IF(BB208=3,G208,0)</f>
        <v>0</v>
      </c>
      <c r="BF208" s="122">
        <f>IF(BB208=4,G208,0)</f>
        <v>0</v>
      </c>
      <c r="BG208" s="122">
        <f>IF(BB208=5,G208,0)</f>
        <v>0</v>
      </c>
    </row>
    <row r="209" spans="1:59" x14ac:dyDescent="0.2">
      <c r="A209" s="157"/>
      <c r="B209" s="158" t="s">
        <v>73</v>
      </c>
      <c r="C209" s="159" t="str">
        <f>CONCATENATE(B198," ",C198)</f>
        <v>721 Vnitřní kanalizace</v>
      </c>
      <c r="D209" s="157"/>
      <c r="E209" s="160"/>
      <c r="F209" s="160"/>
      <c r="G209" s="161">
        <f>SUM(G198:G208)</f>
        <v>3484.6179999999999</v>
      </c>
      <c r="H209" s="162"/>
      <c r="I209" s="163">
        <f>SUM(I198:I208)</f>
        <v>1.1785E-2</v>
      </c>
      <c r="J209" s="162"/>
      <c r="K209" s="163">
        <f>SUM(K198:K208)</f>
        <v>0</v>
      </c>
      <c r="Q209" s="146">
        <v>4</v>
      </c>
      <c r="BC209" s="164">
        <f>SUM(BC198:BC208)</f>
        <v>0</v>
      </c>
      <c r="BD209" s="164">
        <f>SUM(BD198:BD208)</f>
        <v>3484.6179999999999</v>
      </c>
      <c r="BE209" s="164">
        <f>SUM(BE198:BE208)</f>
        <v>0</v>
      </c>
      <c r="BF209" s="164">
        <f>SUM(BF198:BF208)</f>
        <v>0</v>
      </c>
      <c r="BG209" s="164">
        <f>SUM(BG198:BG208)</f>
        <v>0</v>
      </c>
    </row>
    <row r="210" spans="1:59" x14ac:dyDescent="0.2">
      <c r="A210" s="139" t="s">
        <v>69</v>
      </c>
      <c r="B210" s="140" t="s">
        <v>363</v>
      </c>
      <c r="C210" s="141" t="s">
        <v>364</v>
      </c>
      <c r="D210" s="142"/>
      <c r="E210" s="143"/>
      <c r="F210" s="143"/>
      <c r="G210" s="144"/>
      <c r="H210" s="145"/>
      <c r="I210" s="145"/>
      <c r="J210" s="145"/>
      <c r="K210" s="145"/>
      <c r="Q210" s="146">
        <v>1</v>
      </c>
    </row>
    <row r="211" spans="1:59" x14ac:dyDescent="0.2">
      <c r="A211" s="147">
        <v>96</v>
      </c>
      <c r="B211" s="148" t="s">
        <v>365</v>
      </c>
      <c r="C211" s="149" t="s">
        <v>366</v>
      </c>
      <c r="D211" s="150" t="s">
        <v>152</v>
      </c>
      <c r="E211" s="151">
        <v>14.5</v>
      </c>
      <c r="F211" s="151">
        <v>357</v>
      </c>
      <c r="G211" s="152">
        <f t="shared" ref="G211:G216" si="24">E211*F211</f>
        <v>5176.5</v>
      </c>
      <c r="H211" s="153">
        <v>2.7999999999999998E-4</v>
      </c>
      <c r="I211" s="153">
        <f t="shared" ref="I211:I216" si="25">E211*H211</f>
        <v>4.0599999999999994E-3</v>
      </c>
      <c r="J211" s="153">
        <v>0</v>
      </c>
      <c r="K211" s="153">
        <f t="shared" ref="K211:K216" si="26">E211*J211</f>
        <v>0</v>
      </c>
      <c r="Q211" s="146">
        <v>2</v>
      </c>
      <c r="AA211" s="122">
        <v>12</v>
      </c>
      <c r="AB211" s="122">
        <v>0</v>
      </c>
      <c r="AC211" s="122">
        <v>96</v>
      </c>
      <c r="BB211" s="122">
        <v>2</v>
      </c>
      <c r="BC211" s="122">
        <f t="shared" ref="BC211:BC216" si="27">IF(BB211=1,G211,0)</f>
        <v>0</v>
      </c>
      <c r="BD211" s="122">
        <f t="shared" ref="BD211:BD216" si="28">IF(BB211=2,G211,0)</f>
        <v>5176.5</v>
      </c>
      <c r="BE211" s="122">
        <f t="shared" ref="BE211:BE216" si="29">IF(BB211=3,G211,0)</f>
        <v>0</v>
      </c>
      <c r="BF211" s="122">
        <f t="shared" ref="BF211:BF216" si="30">IF(BB211=4,G211,0)</f>
        <v>0</v>
      </c>
      <c r="BG211" s="122">
        <f t="shared" ref="BG211:BG216" si="31">IF(BB211=5,G211,0)</f>
        <v>0</v>
      </c>
    </row>
    <row r="212" spans="1:59" ht="25.5" x14ac:dyDescent="0.2">
      <c r="A212" s="147">
        <v>97</v>
      </c>
      <c r="B212" s="148" t="s">
        <v>367</v>
      </c>
      <c r="C212" s="149" t="s">
        <v>368</v>
      </c>
      <c r="D212" s="150" t="s">
        <v>152</v>
      </c>
      <c r="E212" s="151">
        <v>15</v>
      </c>
      <c r="F212" s="151">
        <v>220</v>
      </c>
      <c r="G212" s="152">
        <f t="shared" si="24"/>
        <v>3300</v>
      </c>
      <c r="H212" s="153">
        <v>4.0000000000000002E-4</v>
      </c>
      <c r="I212" s="153">
        <f t="shared" si="25"/>
        <v>6.0000000000000001E-3</v>
      </c>
      <c r="J212" s="153">
        <v>0</v>
      </c>
      <c r="K212" s="153">
        <f t="shared" si="26"/>
        <v>0</v>
      </c>
      <c r="Q212" s="146">
        <v>2</v>
      </c>
      <c r="AA212" s="122">
        <v>12</v>
      </c>
      <c r="AB212" s="122">
        <v>0</v>
      </c>
      <c r="AC212" s="122">
        <v>97</v>
      </c>
      <c r="BB212" s="122">
        <v>2</v>
      </c>
      <c r="BC212" s="122">
        <f t="shared" si="27"/>
        <v>0</v>
      </c>
      <c r="BD212" s="122">
        <f t="shared" si="28"/>
        <v>3300</v>
      </c>
      <c r="BE212" s="122">
        <f t="shared" si="29"/>
        <v>0</v>
      </c>
      <c r="BF212" s="122">
        <f t="shared" si="30"/>
        <v>0</v>
      </c>
      <c r="BG212" s="122">
        <f t="shared" si="31"/>
        <v>0</v>
      </c>
    </row>
    <row r="213" spans="1:59" x14ac:dyDescent="0.2">
      <c r="A213" s="147">
        <v>98</v>
      </c>
      <c r="B213" s="148" t="s">
        <v>369</v>
      </c>
      <c r="C213" s="149" t="s">
        <v>370</v>
      </c>
      <c r="D213" s="150" t="s">
        <v>173</v>
      </c>
      <c r="E213" s="151">
        <v>3</v>
      </c>
      <c r="F213" s="151">
        <v>110</v>
      </c>
      <c r="G213" s="152">
        <f t="shared" si="24"/>
        <v>330</v>
      </c>
      <c r="H213" s="153">
        <v>8.0000000000000007E-5</v>
      </c>
      <c r="I213" s="153">
        <f t="shared" si="25"/>
        <v>2.4000000000000003E-4</v>
      </c>
      <c r="J213" s="153">
        <v>0</v>
      </c>
      <c r="K213" s="153">
        <f t="shared" si="26"/>
        <v>0</v>
      </c>
      <c r="Q213" s="146">
        <v>2</v>
      </c>
      <c r="AA213" s="122">
        <v>12</v>
      </c>
      <c r="AB213" s="122">
        <v>0</v>
      </c>
      <c r="AC213" s="122">
        <v>98</v>
      </c>
      <c r="BB213" s="122">
        <v>2</v>
      </c>
      <c r="BC213" s="122">
        <f t="shared" si="27"/>
        <v>0</v>
      </c>
      <c r="BD213" s="122">
        <f t="shared" si="28"/>
        <v>330</v>
      </c>
      <c r="BE213" s="122">
        <f t="shared" si="29"/>
        <v>0</v>
      </c>
      <c r="BF213" s="122">
        <f t="shared" si="30"/>
        <v>0</v>
      </c>
      <c r="BG213" s="122">
        <f t="shared" si="31"/>
        <v>0</v>
      </c>
    </row>
    <row r="214" spans="1:59" x14ac:dyDescent="0.2">
      <c r="A214" s="147">
        <v>99</v>
      </c>
      <c r="B214" s="148" t="s">
        <v>371</v>
      </c>
      <c r="C214" s="149" t="s">
        <v>372</v>
      </c>
      <c r="D214" s="150" t="s">
        <v>173</v>
      </c>
      <c r="E214" s="151">
        <v>4</v>
      </c>
      <c r="F214" s="151">
        <v>167</v>
      </c>
      <c r="G214" s="152">
        <f t="shared" si="24"/>
        <v>668</v>
      </c>
      <c r="H214" s="153">
        <v>8.0000000000000007E-5</v>
      </c>
      <c r="I214" s="153">
        <f t="shared" si="25"/>
        <v>3.2000000000000003E-4</v>
      </c>
      <c r="J214" s="153">
        <v>0</v>
      </c>
      <c r="K214" s="153">
        <f t="shared" si="26"/>
        <v>0</v>
      </c>
      <c r="Q214" s="146">
        <v>2</v>
      </c>
      <c r="AA214" s="122">
        <v>12</v>
      </c>
      <c r="AB214" s="122">
        <v>0</v>
      </c>
      <c r="AC214" s="122">
        <v>99</v>
      </c>
      <c r="BB214" s="122">
        <v>2</v>
      </c>
      <c r="BC214" s="122">
        <f t="shared" si="27"/>
        <v>0</v>
      </c>
      <c r="BD214" s="122">
        <f t="shared" si="28"/>
        <v>668</v>
      </c>
      <c r="BE214" s="122">
        <f t="shared" si="29"/>
        <v>0</v>
      </c>
      <c r="BF214" s="122">
        <f t="shared" si="30"/>
        <v>0</v>
      </c>
      <c r="BG214" s="122">
        <f t="shared" si="31"/>
        <v>0</v>
      </c>
    </row>
    <row r="215" spans="1:59" x14ac:dyDescent="0.2">
      <c r="A215" s="147">
        <v>100</v>
      </c>
      <c r="B215" s="148" t="s">
        <v>373</v>
      </c>
      <c r="C215" s="149" t="s">
        <v>374</v>
      </c>
      <c r="D215" s="150" t="s">
        <v>184</v>
      </c>
      <c r="E215" s="151">
        <v>1</v>
      </c>
      <c r="F215" s="151">
        <v>1396</v>
      </c>
      <c r="G215" s="152">
        <f t="shared" si="24"/>
        <v>1396</v>
      </c>
      <c r="H215" s="153">
        <v>3.0000000000000001E-3</v>
      </c>
      <c r="I215" s="153">
        <f t="shared" si="25"/>
        <v>3.0000000000000001E-3</v>
      </c>
      <c r="J215" s="153">
        <v>0</v>
      </c>
      <c r="K215" s="153">
        <f t="shared" si="26"/>
        <v>0</v>
      </c>
      <c r="Q215" s="146">
        <v>2</v>
      </c>
      <c r="AA215" s="122">
        <v>12</v>
      </c>
      <c r="AB215" s="122">
        <v>0</v>
      </c>
      <c r="AC215" s="122">
        <v>100</v>
      </c>
      <c r="BB215" s="122">
        <v>2</v>
      </c>
      <c r="BC215" s="122">
        <f t="shared" si="27"/>
        <v>0</v>
      </c>
      <c r="BD215" s="122">
        <f t="shared" si="28"/>
        <v>1396</v>
      </c>
      <c r="BE215" s="122">
        <f t="shared" si="29"/>
        <v>0</v>
      </c>
      <c r="BF215" s="122">
        <f t="shared" si="30"/>
        <v>0</v>
      </c>
      <c r="BG215" s="122">
        <f t="shared" si="31"/>
        <v>0</v>
      </c>
    </row>
    <row r="216" spans="1:59" x14ac:dyDescent="0.2">
      <c r="A216" s="147">
        <v>101</v>
      </c>
      <c r="B216" s="148" t="s">
        <v>375</v>
      </c>
      <c r="C216" s="149" t="s">
        <v>376</v>
      </c>
      <c r="D216" s="150" t="s">
        <v>177</v>
      </c>
      <c r="E216" s="151">
        <v>1.4E-2</v>
      </c>
      <c r="F216" s="151">
        <v>762</v>
      </c>
      <c r="G216" s="152">
        <f t="shared" si="24"/>
        <v>10.668000000000001</v>
      </c>
      <c r="H216" s="153">
        <v>0</v>
      </c>
      <c r="I216" s="153">
        <f t="shared" si="25"/>
        <v>0</v>
      </c>
      <c r="J216" s="153">
        <v>0</v>
      </c>
      <c r="K216" s="153">
        <f t="shared" si="26"/>
        <v>0</v>
      </c>
      <c r="Q216" s="146">
        <v>2</v>
      </c>
      <c r="AA216" s="122">
        <v>12</v>
      </c>
      <c r="AB216" s="122">
        <v>0</v>
      </c>
      <c r="AC216" s="122">
        <v>101</v>
      </c>
      <c r="BB216" s="122">
        <v>2</v>
      </c>
      <c r="BC216" s="122">
        <f t="shared" si="27"/>
        <v>0</v>
      </c>
      <c r="BD216" s="122">
        <f t="shared" si="28"/>
        <v>10.668000000000001</v>
      </c>
      <c r="BE216" s="122">
        <f t="shared" si="29"/>
        <v>0</v>
      </c>
      <c r="BF216" s="122">
        <f t="shared" si="30"/>
        <v>0</v>
      </c>
      <c r="BG216" s="122">
        <f t="shared" si="31"/>
        <v>0</v>
      </c>
    </row>
    <row r="217" spans="1:59" x14ac:dyDescent="0.2">
      <c r="A217" s="157"/>
      <c r="B217" s="158" t="s">
        <v>73</v>
      </c>
      <c r="C217" s="159" t="str">
        <f>CONCATENATE(B210," ",C210)</f>
        <v>722 Vnitřní vodovod</v>
      </c>
      <c r="D217" s="157"/>
      <c r="E217" s="160"/>
      <c r="F217" s="160"/>
      <c r="G217" s="161">
        <f>SUM(G210:G216)</f>
        <v>10881.168</v>
      </c>
      <c r="H217" s="162"/>
      <c r="I217" s="163">
        <f>SUM(I210:I216)</f>
        <v>1.362E-2</v>
      </c>
      <c r="J217" s="162"/>
      <c r="K217" s="163">
        <f>SUM(K210:K216)</f>
        <v>0</v>
      </c>
      <c r="Q217" s="146">
        <v>4</v>
      </c>
      <c r="BC217" s="164">
        <f>SUM(BC210:BC216)</f>
        <v>0</v>
      </c>
      <c r="BD217" s="164">
        <f>SUM(BD210:BD216)</f>
        <v>10881.168</v>
      </c>
      <c r="BE217" s="164">
        <f>SUM(BE210:BE216)</f>
        <v>0</v>
      </c>
      <c r="BF217" s="164">
        <f>SUM(BF210:BF216)</f>
        <v>0</v>
      </c>
      <c r="BG217" s="164">
        <f>SUM(BG210:BG216)</f>
        <v>0</v>
      </c>
    </row>
    <row r="218" spans="1:59" x14ac:dyDescent="0.2">
      <c r="A218" s="139" t="s">
        <v>69</v>
      </c>
      <c r="B218" s="140" t="s">
        <v>377</v>
      </c>
      <c r="C218" s="141" t="s">
        <v>378</v>
      </c>
      <c r="D218" s="142"/>
      <c r="E218" s="143"/>
      <c r="F218" s="143"/>
      <c r="G218" s="144"/>
      <c r="H218" s="145"/>
      <c r="I218" s="145"/>
      <c r="J218" s="145"/>
      <c r="K218" s="145"/>
      <c r="Q218" s="146">
        <v>1</v>
      </c>
    </row>
    <row r="219" spans="1:59" x14ac:dyDescent="0.2">
      <c r="A219" s="147">
        <v>102</v>
      </c>
      <c r="B219" s="148" t="s">
        <v>379</v>
      </c>
      <c r="C219" s="149" t="s">
        <v>380</v>
      </c>
      <c r="D219" s="150" t="s">
        <v>173</v>
      </c>
      <c r="E219" s="151">
        <v>1</v>
      </c>
      <c r="F219" s="151">
        <v>740</v>
      </c>
      <c r="G219" s="152">
        <f t="shared" ref="G219:G227" si="32">E219*F219</f>
        <v>740</v>
      </c>
      <c r="H219" s="153">
        <v>1.8E-3</v>
      </c>
      <c r="I219" s="153">
        <f t="shared" ref="I219:I227" si="33">E219*H219</f>
        <v>1.8E-3</v>
      </c>
      <c r="J219" s="153">
        <v>0</v>
      </c>
      <c r="K219" s="153">
        <f t="shared" ref="K219:K227" si="34">E219*J219</f>
        <v>0</v>
      </c>
      <c r="Q219" s="146">
        <v>2</v>
      </c>
      <c r="AA219" s="122">
        <v>12</v>
      </c>
      <c r="AB219" s="122">
        <v>0</v>
      </c>
      <c r="AC219" s="122">
        <v>102</v>
      </c>
      <c r="BB219" s="122">
        <v>2</v>
      </c>
      <c r="BC219" s="122">
        <f t="shared" ref="BC219:BC227" si="35">IF(BB219=1,G219,0)</f>
        <v>0</v>
      </c>
      <c r="BD219" s="122">
        <f t="shared" ref="BD219:BD227" si="36">IF(BB219=2,G219,0)</f>
        <v>740</v>
      </c>
      <c r="BE219" s="122">
        <f t="shared" ref="BE219:BE227" si="37">IF(BB219=3,G219,0)</f>
        <v>0</v>
      </c>
      <c r="BF219" s="122">
        <f t="shared" ref="BF219:BF227" si="38">IF(BB219=4,G219,0)</f>
        <v>0</v>
      </c>
      <c r="BG219" s="122">
        <f t="shared" ref="BG219:BG227" si="39">IF(BB219=5,G219,0)</f>
        <v>0</v>
      </c>
    </row>
    <row r="220" spans="1:59" x14ac:dyDescent="0.2">
      <c r="A220" s="147">
        <v>103</v>
      </c>
      <c r="B220" s="148" t="s">
        <v>381</v>
      </c>
      <c r="C220" s="149" t="s">
        <v>382</v>
      </c>
      <c r="D220" s="150" t="s">
        <v>184</v>
      </c>
      <c r="E220" s="151">
        <v>1</v>
      </c>
      <c r="F220" s="151">
        <v>3598</v>
      </c>
      <c r="G220" s="152">
        <f t="shared" si="32"/>
        <v>3598</v>
      </c>
      <c r="H220" s="153">
        <v>0.02</v>
      </c>
      <c r="I220" s="153">
        <f t="shared" si="33"/>
        <v>0.02</v>
      </c>
      <c r="J220" s="153">
        <v>0</v>
      </c>
      <c r="K220" s="153">
        <f t="shared" si="34"/>
        <v>0</v>
      </c>
      <c r="Q220" s="146">
        <v>2</v>
      </c>
      <c r="AA220" s="122">
        <v>12</v>
      </c>
      <c r="AB220" s="122">
        <v>0</v>
      </c>
      <c r="AC220" s="122">
        <v>103</v>
      </c>
      <c r="BB220" s="122">
        <v>2</v>
      </c>
      <c r="BC220" s="122">
        <f t="shared" si="35"/>
        <v>0</v>
      </c>
      <c r="BD220" s="122">
        <f t="shared" si="36"/>
        <v>3598</v>
      </c>
      <c r="BE220" s="122">
        <f t="shared" si="37"/>
        <v>0</v>
      </c>
      <c r="BF220" s="122">
        <f t="shared" si="38"/>
        <v>0</v>
      </c>
      <c r="BG220" s="122">
        <f t="shared" si="39"/>
        <v>0</v>
      </c>
    </row>
    <row r="221" spans="1:59" x14ac:dyDescent="0.2">
      <c r="A221" s="147">
        <v>104</v>
      </c>
      <c r="B221" s="148" t="s">
        <v>383</v>
      </c>
      <c r="C221" s="149" t="s">
        <v>384</v>
      </c>
      <c r="D221" s="150" t="s">
        <v>385</v>
      </c>
      <c r="E221" s="151">
        <v>1</v>
      </c>
      <c r="F221" s="151">
        <v>540</v>
      </c>
      <c r="G221" s="152">
        <f t="shared" si="32"/>
        <v>540</v>
      </c>
      <c r="H221" s="153">
        <v>2.2399999999999998E-3</v>
      </c>
      <c r="I221" s="153">
        <f t="shared" si="33"/>
        <v>2.2399999999999998E-3</v>
      </c>
      <c r="J221" s="153">
        <v>0</v>
      </c>
      <c r="K221" s="153">
        <f t="shared" si="34"/>
        <v>0</v>
      </c>
      <c r="Q221" s="146">
        <v>2</v>
      </c>
      <c r="AA221" s="122">
        <v>12</v>
      </c>
      <c r="AB221" s="122">
        <v>0</v>
      </c>
      <c r="AC221" s="122">
        <v>104</v>
      </c>
      <c r="BB221" s="122">
        <v>2</v>
      </c>
      <c r="BC221" s="122">
        <f t="shared" si="35"/>
        <v>0</v>
      </c>
      <c r="BD221" s="122">
        <f t="shared" si="36"/>
        <v>540</v>
      </c>
      <c r="BE221" s="122">
        <f t="shared" si="37"/>
        <v>0</v>
      </c>
      <c r="BF221" s="122">
        <f t="shared" si="38"/>
        <v>0</v>
      </c>
      <c r="BG221" s="122">
        <f t="shared" si="39"/>
        <v>0</v>
      </c>
    </row>
    <row r="222" spans="1:59" x14ac:dyDescent="0.2">
      <c r="A222" s="147">
        <v>105</v>
      </c>
      <c r="B222" s="148" t="s">
        <v>386</v>
      </c>
      <c r="C222" s="149" t="s">
        <v>387</v>
      </c>
      <c r="D222" s="150" t="s">
        <v>184</v>
      </c>
      <c r="E222" s="151">
        <v>1</v>
      </c>
      <c r="F222" s="151">
        <v>2508</v>
      </c>
      <c r="G222" s="152">
        <f t="shared" si="32"/>
        <v>2508</v>
      </c>
      <c r="H222" s="153">
        <v>1.4999999999999999E-2</v>
      </c>
      <c r="I222" s="153">
        <f t="shared" si="33"/>
        <v>1.4999999999999999E-2</v>
      </c>
      <c r="J222" s="153">
        <v>0</v>
      </c>
      <c r="K222" s="153">
        <f t="shared" si="34"/>
        <v>0</v>
      </c>
      <c r="Q222" s="146">
        <v>2</v>
      </c>
      <c r="AA222" s="122">
        <v>12</v>
      </c>
      <c r="AB222" s="122">
        <v>0</v>
      </c>
      <c r="AC222" s="122">
        <v>105</v>
      </c>
      <c r="BB222" s="122">
        <v>2</v>
      </c>
      <c r="BC222" s="122">
        <f t="shared" si="35"/>
        <v>0</v>
      </c>
      <c r="BD222" s="122">
        <f t="shared" si="36"/>
        <v>2508</v>
      </c>
      <c r="BE222" s="122">
        <f t="shared" si="37"/>
        <v>0</v>
      </c>
      <c r="BF222" s="122">
        <f t="shared" si="38"/>
        <v>0</v>
      </c>
      <c r="BG222" s="122">
        <f t="shared" si="39"/>
        <v>0</v>
      </c>
    </row>
    <row r="223" spans="1:59" x14ac:dyDescent="0.2">
      <c r="A223" s="147">
        <v>106</v>
      </c>
      <c r="B223" s="148" t="s">
        <v>388</v>
      </c>
      <c r="C223" s="149" t="s">
        <v>389</v>
      </c>
      <c r="D223" s="150" t="s">
        <v>385</v>
      </c>
      <c r="E223" s="151">
        <v>3</v>
      </c>
      <c r="F223" s="151">
        <v>135</v>
      </c>
      <c r="G223" s="152">
        <f t="shared" si="32"/>
        <v>405</v>
      </c>
      <c r="H223" s="153">
        <v>8.0000000000000007E-5</v>
      </c>
      <c r="I223" s="153">
        <f t="shared" si="33"/>
        <v>2.4000000000000003E-4</v>
      </c>
      <c r="J223" s="153">
        <v>0</v>
      </c>
      <c r="K223" s="153">
        <f t="shared" si="34"/>
        <v>0</v>
      </c>
      <c r="Q223" s="146">
        <v>2</v>
      </c>
      <c r="AA223" s="122">
        <v>12</v>
      </c>
      <c r="AB223" s="122">
        <v>0</v>
      </c>
      <c r="AC223" s="122">
        <v>106</v>
      </c>
      <c r="BB223" s="122">
        <v>2</v>
      </c>
      <c r="BC223" s="122">
        <f t="shared" si="35"/>
        <v>0</v>
      </c>
      <c r="BD223" s="122">
        <f t="shared" si="36"/>
        <v>405</v>
      </c>
      <c r="BE223" s="122">
        <f t="shared" si="37"/>
        <v>0</v>
      </c>
      <c r="BF223" s="122">
        <f t="shared" si="38"/>
        <v>0</v>
      </c>
      <c r="BG223" s="122">
        <f t="shared" si="39"/>
        <v>0</v>
      </c>
    </row>
    <row r="224" spans="1:59" x14ac:dyDescent="0.2">
      <c r="A224" s="147">
        <v>107</v>
      </c>
      <c r="B224" s="148" t="s">
        <v>390</v>
      </c>
      <c r="C224" s="149" t="s">
        <v>391</v>
      </c>
      <c r="D224" s="150" t="s">
        <v>72</v>
      </c>
      <c r="E224" s="151">
        <v>3</v>
      </c>
      <c r="F224" s="151">
        <v>249</v>
      </c>
      <c r="G224" s="152">
        <f t="shared" si="32"/>
        <v>747</v>
      </c>
      <c r="H224" s="153">
        <v>0</v>
      </c>
      <c r="I224" s="153">
        <f t="shared" si="33"/>
        <v>0</v>
      </c>
      <c r="J224" s="153">
        <v>0</v>
      </c>
      <c r="K224" s="153">
        <f t="shared" si="34"/>
        <v>0</v>
      </c>
      <c r="Q224" s="146">
        <v>2</v>
      </c>
      <c r="AA224" s="122">
        <v>12</v>
      </c>
      <c r="AB224" s="122">
        <v>0</v>
      </c>
      <c r="AC224" s="122">
        <v>107</v>
      </c>
      <c r="BB224" s="122">
        <v>2</v>
      </c>
      <c r="BC224" s="122">
        <f t="shared" si="35"/>
        <v>0</v>
      </c>
      <c r="BD224" s="122">
        <f t="shared" si="36"/>
        <v>747</v>
      </c>
      <c r="BE224" s="122">
        <f t="shared" si="37"/>
        <v>0</v>
      </c>
      <c r="BF224" s="122">
        <f t="shared" si="38"/>
        <v>0</v>
      </c>
      <c r="BG224" s="122">
        <f t="shared" si="39"/>
        <v>0</v>
      </c>
    </row>
    <row r="225" spans="1:59" ht="25.5" x14ac:dyDescent="0.2">
      <c r="A225" s="147">
        <v>108</v>
      </c>
      <c r="B225" s="148" t="s">
        <v>392</v>
      </c>
      <c r="C225" s="149" t="s">
        <v>393</v>
      </c>
      <c r="D225" s="150" t="s">
        <v>173</v>
      </c>
      <c r="E225" s="151">
        <v>1</v>
      </c>
      <c r="F225" s="151">
        <v>1534</v>
      </c>
      <c r="G225" s="152">
        <f t="shared" si="32"/>
        <v>1534</v>
      </c>
      <c r="H225" s="153">
        <v>1E-3</v>
      </c>
      <c r="I225" s="153">
        <f t="shared" si="33"/>
        <v>1E-3</v>
      </c>
      <c r="J225" s="153">
        <v>0</v>
      </c>
      <c r="K225" s="153">
        <f t="shared" si="34"/>
        <v>0</v>
      </c>
      <c r="Q225" s="146">
        <v>2</v>
      </c>
      <c r="AA225" s="122">
        <v>12</v>
      </c>
      <c r="AB225" s="122">
        <v>0</v>
      </c>
      <c r="AC225" s="122">
        <v>108</v>
      </c>
      <c r="BB225" s="122">
        <v>2</v>
      </c>
      <c r="BC225" s="122">
        <f t="shared" si="35"/>
        <v>0</v>
      </c>
      <c r="BD225" s="122">
        <f t="shared" si="36"/>
        <v>1534</v>
      </c>
      <c r="BE225" s="122">
        <f t="shared" si="37"/>
        <v>0</v>
      </c>
      <c r="BF225" s="122">
        <f t="shared" si="38"/>
        <v>0</v>
      </c>
      <c r="BG225" s="122">
        <f t="shared" si="39"/>
        <v>0</v>
      </c>
    </row>
    <row r="226" spans="1:59" ht="25.5" x14ac:dyDescent="0.2">
      <c r="A226" s="147">
        <v>109</v>
      </c>
      <c r="B226" s="148" t="s">
        <v>394</v>
      </c>
      <c r="C226" s="149" t="s">
        <v>395</v>
      </c>
      <c r="D226" s="150" t="s">
        <v>184</v>
      </c>
      <c r="E226" s="151">
        <v>1</v>
      </c>
      <c r="F226" s="151">
        <v>4061</v>
      </c>
      <c r="G226" s="152">
        <f t="shared" si="32"/>
        <v>4061</v>
      </c>
      <c r="H226" s="153">
        <v>2E-3</v>
      </c>
      <c r="I226" s="153">
        <f t="shared" si="33"/>
        <v>2E-3</v>
      </c>
      <c r="J226" s="153">
        <v>0</v>
      </c>
      <c r="K226" s="153">
        <f t="shared" si="34"/>
        <v>0</v>
      </c>
      <c r="Q226" s="146">
        <v>2</v>
      </c>
      <c r="AA226" s="122">
        <v>12</v>
      </c>
      <c r="AB226" s="122">
        <v>0</v>
      </c>
      <c r="AC226" s="122">
        <v>109</v>
      </c>
      <c r="BB226" s="122">
        <v>2</v>
      </c>
      <c r="BC226" s="122">
        <f t="shared" si="35"/>
        <v>0</v>
      </c>
      <c r="BD226" s="122">
        <f t="shared" si="36"/>
        <v>4061</v>
      </c>
      <c r="BE226" s="122">
        <f t="shared" si="37"/>
        <v>0</v>
      </c>
      <c r="BF226" s="122">
        <f t="shared" si="38"/>
        <v>0</v>
      </c>
      <c r="BG226" s="122">
        <f t="shared" si="39"/>
        <v>0</v>
      </c>
    </row>
    <row r="227" spans="1:59" x14ac:dyDescent="0.2">
      <c r="A227" s="147">
        <v>110</v>
      </c>
      <c r="B227" s="148" t="s">
        <v>396</v>
      </c>
      <c r="C227" s="149" t="s">
        <v>397</v>
      </c>
      <c r="D227" s="150" t="s">
        <v>177</v>
      </c>
      <c r="E227" s="151">
        <v>4.2000000000000003E-2</v>
      </c>
      <c r="F227" s="151">
        <v>564</v>
      </c>
      <c r="G227" s="152">
        <f t="shared" si="32"/>
        <v>23.688000000000002</v>
      </c>
      <c r="H227" s="153">
        <v>0</v>
      </c>
      <c r="I227" s="153">
        <f t="shared" si="33"/>
        <v>0</v>
      </c>
      <c r="J227" s="153">
        <v>0</v>
      </c>
      <c r="K227" s="153">
        <f t="shared" si="34"/>
        <v>0</v>
      </c>
      <c r="Q227" s="146">
        <v>2</v>
      </c>
      <c r="AA227" s="122">
        <v>12</v>
      </c>
      <c r="AB227" s="122">
        <v>0</v>
      </c>
      <c r="AC227" s="122">
        <v>110</v>
      </c>
      <c r="BB227" s="122">
        <v>2</v>
      </c>
      <c r="BC227" s="122">
        <f t="shared" si="35"/>
        <v>0</v>
      </c>
      <c r="BD227" s="122">
        <f t="shared" si="36"/>
        <v>23.688000000000002</v>
      </c>
      <c r="BE227" s="122">
        <f t="shared" si="37"/>
        <v>0</v>
      </c>
      <c r="BF227" s="122">
        <f t="shared" si="38"/>
        <v>0</v>
      </c>
      <c r="BG227" s="122">
        <f t="shared" si="39"/>
        <v>0</v>
      </c>
    </row>
    <row r="228" spans="1:59" x14ac:dyDescent="0.2">
      <c r="A228" s="157"/>
      <c r="B228" s="158" t="s">
        <v>73</v>
      </c>
      <c r="C228" s="159" t="str">
        <f>CONCATENATE(B218," ",C218)</f>
        <v>725 Zařizovací předměty</v>
      </c>
      <c r="D228" s="157"/>
      <c r="E228" s="160"/>
      <c r="F228" s="160"/>
      <c r="G228" s="161">
        <f>SUM(G218:G227)</f>
        <v>14156.688</v>
      </c>
      <c r="H228" s="162"/>
      <c r="I228" s="163">
        <f>SUM(I218:I227)</f>
        <v>4.2279999999999998E-2</v>
      </c>
      <c r="J228" s="162"/>
      <c r="K228" s="163">
        <f>SUM(K218:K227)</f>
        <v>0</v>
      </c>
      <c r="Q228" s="146">
        <v>4</v>
      </c>
      <c r="BC228" s="164">
        <f>SUM(BC218:BC227)</f>
        <v>0</v>
      </c>
      <c r="BD228" s="164">
        <f>SUM(BD218:BD227)</f>
        <v>14156.688</v>
      </c>
      <c r="BE228" s="164">
        <f>SUM(BE218:BE227)</f>
        <v>0</v>
      </c>
      <c r="BF228" s="164">
        <f>SUM(BF218:BF227)</f>
        <v>0</v>
      </c>
      <c r="BG228" s="164">
        <f>SUM(BG218:BG227)</f>
        <v>0</v>
      </c>
    </row>
    <row r="229" spans="1:59" x14ac:dyDescent="0.2">
      <c r="A229" s="139" t="s">
        <v>69</v>
      </c>
      <c r="B229" s="140" t="s">
        <v>398</v>
      </c>
      <c r="C229" s="141" t="s">
        <v>399</v>
      </c>
      <c r="D229" s="142"/>
      <c r="E229" s="143"/>
      <c r="F229" s="143"/>
      <c r="G229" s="144"/>
      <c r="H229" s="145"/>
      <c r="I229" s="145"/>
      <c r="J229" s="145"/>
      <c r="K229" s="145"/>
      <c r="Q229" s="146">
        <v>1</v>
      </c>
    </row>
    <row r="230" spans="1:59" ht="25.5" x14ac:dyDescent="0.2">
      <c r="A230" s="147">
        <v>111</v>
      </c>
      <c r="B230" s="148" t="s">
        <v>400</v>
      </c>
      <c r="C230" s="149" t="s">
        <v>401</v>
      </c>
      <c r="D230" s="150" t="s">
        <v>152</v>
      </c>
      <c r="E230" s="151">
        <v>32.200000000000003</v>
      </c>
      <c r="F230" s="151">
        <v>290</v>
      </c>
      <c r="G230" s="152">
        <f>E230*F230</f>
        <v>9338</v>
      </c>
      <c r="H230" s="153">
        <v>6.0699999999999999E-3</v>
      </c>
      <c r="I230" s="153">
        <f>E230*H230</f>
        <v>0.19545400000000002</v>
      </c>
      <c r="J230" s="153">
        <v>0</v>
      </c>
      <c r="K230" s="153">
        <f>E230*J230</f>
        <v>0</v>
      </c>
      <c r="Q230" s="146">
        <v>2</v>
      </c>
      <c r="AA230" s="122">
        <v>12</v>
      </c>
      <c r="AB230" s="122">
        <v>0</v>
      </c>
      <c r="AC230" s="122">
        <v>111</v>
      </c>
      <c r="BB230" s="122">
        <v>2</v>
      </c>
      <c r="BC230" s="122">
        <f>IF(BB230=1,G230,0)</f>
        <v>0</v>
      </c>
      <c r="BD230" s="122">
        <f>IF(BB230=2,G230,0)</f>
        <v>9338</v>
      </c>
      <c r="BE230" s="122">
        <f>IF(BB230=3,G230,0)</f>
        <v>0</v>
      </c>
      <c r="BF230" s="122">
        <f>IF(BB230=4,G230,0)</f>
        <v>0</v>
      </c>
      <c r="BG230" s="122">
        <f>IF(BB230=5,G230,0)</f>
        <v>0</v>
      </c>
    </row>
    <row r="231" spans="1:59" x14ac:dyDescent="0.2">
      <c r="A231" s="154"/>
      <c r="B231" s="155"/>
      <c r="C231" s="192" t="s">
        <v>402</v>
      </c>
      <c r="D231" s="193"/>
      <c r="E231" s="193"/>
      <c r="F231" s="193"/>
      <c r="G231" s="194"/>
      <c r="H231" s="156"/>
      <c r="I231" s="156"/>
      <c r="J231" s="156"/>
      <c r="K231" s="156"/>
      <c r="Q231" s="146">
        <v>3</v>
      </c>
    </row>
    <row r="232" spans="1:59" ht="25.5" x14ac:dyDescent="0.2">
      <c r="A232" s="147">
        <v>112</v>
      </c>
      <c r="B232" s="148" t="s">
        <v>403</v>
      </c>
      <c r="C232" s="149" t="s">
        <v>404</v>
      </c>
      <c r="D232" s="150" t="s">
        <v>130</v>
      </c>
      <c r="E232" s="151">
        <v>23.625</v>
      </c>
      <c r="F232" s="151">
        <v>112</v>
      </c>
      <c r="G232" s="152">
        <f>E232*F232</f>
        <v>2646</v>
      </c>
      <c r="H232" s="153">
        <v>2.7499999999999998E-3</v>
      </c>
      <c r="I232" s="153">
        <f>E232*H232</f>
        <v>6.4968749999999992E-2</v>
      </c>
      <c r="J232" s="153">
        <v>0</v>
      </c>
      <c r="K232" s="153">
        <f>E232*J232</f>
        <v>0</v>
      </c>
      <c r="Q232" s="146">
        <v>2</v>
      </c>
      <c r="AA232" s="122">
        <v>12</v>
      </c>
      <c r="AB232" s="122">
        <v>0</v>
      </c>
      <c r="AC232" s="122">
        <v>112</v>
      </c>
      <c r="BB232" s="122">
        <v>2</v>
      </c>
      <c r="BC232" s="122">
        <f>IF(BB232=1,G232,0)</f>
        <v>0</v>
      </c>
      <c r="BD232" s="122">
        <f>IF(BB232=2,G232,0)</f>
        <v>2646</v>
      </c>
      <c r="BE232" s="122">
        <f>IF(BB232=3,G232,0)</f>
        <v>0</v>
      </c>
      <c r="BF232" s="122">
        <f>IF(BB232=4,G232,0)</f>
        <v>0</v>
      </c>
      <c r="BG232" s="122">
        <f>IF(BB232=5,G232,0)</f>
        <v>0</v>
      </c>
    </row>
    <row r="233" spans="1:59" x14ac:dyDescent="0.2">
      <c r="A233" s="154"/>
      <c r="B233" s="155"/>
      <c r="C233" s="192" t="s">
        <v>405</v>
      </c>
      <c r="D233" s="193"/>
      <c r="E233" s="193"/>
      <c r="F233" s="193"/>
      <c r="G233" s="194"/>
      <c r="H233" s="156"/>
      <c r="I233" s="156"/>
      <c r="J233" s="156"/>
      <c r="K233" s="156"/>
      <c r="Q233" s="146">
        <v>3</v>
      </c>
    </row>
    <row r="234" spans="1:59" x14ac:dyDescent="0.2">
      <c r="A234" s="147">
        <v>113</v>
      </c>
      <c r="B234" s="148" t="s">
        <v>406</v>
      </c>
      <c r="C234" s="149" t="s">
        <v>407</v>
      </c>
      <c r="D234" s="150" t="s">
        <v>152</v>
      </c>
      <c r="E234" s="151">
        <v>24</v>
      </c>
      <c r="F234" s="151">
        <v>370</v>
      </c>
      <c r="G234" s="152">
        <f>E234*F234</f>
        <v>8880</v>
      </c>
      <c r="H234" s="153">
        <v>2.0000000000000001E-4</v>
      </c>
      <c r="I234" s="153">
        <f>E234*H234</f>
        <v>4.8000000000000004E-3</v>
      </c>
      <c r="J234" s="153">
        <v>0</v>
      </c>
      <c r="K234" s="153">
        <f>E234*J234</f>
        <v>0</v>
      </c>
      <c r="Q234" s="146">
        <v>2</v>
      </c>
      <c r="AA234" s="122">
        <v>12</v>
      </c>
      <c r="AB234" s="122">
        <v>0</v>
      </c>
      <c r="AC234" s="122">
        <v>113</v>
      </c>
      <c r="BB234" s="122">
        <v>2</v>
      </c>
      <c r="BC234" s="122">
        <f>IF(BB234=1,G234,0)</f>
        <v>0</v>
      </c>
      <c r="BD234" s="122">
        <f>IF(BB234=2,G234,0)</f>
        <v>8880</v>
      </c>
      <c r="BE234" s="122">
        <f>IF(BB234=3,G234,0)</f>
        <v>0</v>
      </c>
      <c r="BF234" s="122">
        <f>IF(BB234=4,G234,0)</f>
        <v>0</v>
      </c>
      <c r="BG234" s="122">
        <f>IF(BB234=5,G234,0)</f>
        <v>0</v>
      </c>
    </row>
    <row r="235" spans="1:59" x14ac:dyDescent="0.2">
      <c r="A235" s="154"/>
      <c r="B235" s="155"/>
      <c r="C235" s="192" t="s">
        <v>408</v>
      </c>
      <c r="D235" s="193"/>
      <c r="E235" s="193"/>
      <c r="F235" s="193"/>
      <c r="G235" s="194"/>
      <c r="H235" s="156"/>
      <c r="I235" s="156"/>
      <c r="J235" s="156"/>
      <c r="K235" s="156"/>
      <c r="Q235" s="146">
        <v>3</v>
      </c>
    </row>
    <row r="236" spans="1:59" x14ac:dyDescent="0.2">
      <c r="A236" s="154"/>
      <c r="B236" s="155"/>
      <c r="C236" s="192" t="s">
        <v>409</v>
      </c>
      <c r="D236" s="193"/>
      <c r="E236" s="193"/>
      <c r="F236" s="193"/>
      <c r="G236" s="194"/>
      <c r="H236" s="156"/>
      <c r="I236" s="156"/>
      <c r="J236" s="156"/>
      <c r="K236" s="156"/>
      <c r="Q236" s="146">
        <v>3</v>
      </c>
    </row>
    <row r="237" spans="1:59" ht="25.5" x14ac:dyDescent="0.2">
      <c r="A237" s="147">
        <v>114</v>
      </c>
      <c r="B237" s="148" t="s">
        <v>410</v>
      </c>
      <c r="C237" s="149" t="s">
        <v>411</v>
      </c>
      <c r="D237" s="150" t="s">
        <v>130</v>
      </c>
      <c r="E237" s="151">
        <v>4.9400000000000004</v>
      </c>
      <c r="F237" s="151">
        <v>522</v>
      </c>
      <c r="G237" s="152">
        <f>E237*F237</f>
        <v>2578.6800000000003</v>
      </c>
      <c r="H237" s="153">
        <v>1.1050000000000001E-2</v>
      </c>
      <c r="I237" s="153">
        <f>E237*H237</f>
        <v>5.4587000000000011E-2</v>
      </c>
      <c r="J237" s="153">
        <v>0</v>
      </c>
      <c r="K237" s="153">
        <f>E237*J237</f>
        <v>0</v>
      </c>
      <c r="Q237" s="146">
        <v>2</v>
      </c>
      <c r="AA237" s="122">
        <v>12</v>
      </c>
      <c r="AB237" s="122">
        <v>0</v>
      </c>
      <c r="AC237" s="122">
        <v>114</v>
      </c>
      <c r="BB237" s="122">
        <v>2</v>
      </c>
      <c r="BC237" s="122">
        <f>IF(BB237=1,G237,0)</f>
        <v>0</v>
      </c>
      <c r="BD237" s="122">
        <f>IF(BB237=2,G237,0)</f>
        <v>2578.6800000000003</v>
      </c>
      <c r="BE237" s="122">
        <f>IF(BB237=3,G237,0)</f>
        <v>0</v>
      </c>
      <c r="BF237" s="122">
        <f>IF(BB237=4,G237,0)</f>
        <v>0</v>
      </c>
      <c r="BG237" s="122">
        <f>IF(BB237=5,G237,0)</f>
        <v>0</v>
      </c>
    </row>
    <row r="238" spans="1:59" x14ac:dyDescent="0.2">
      <c r="A238" s="147">
        <v>115</v>
      </c>
      <c r="B238" s="148" t="s">
        <v>412</v>
      </c>
      <c r="C238" s="149" t="s">
        <v>413</v>
      </c>
      <c r="D238" s="150" t="s">
        <v>130</v>
      </c>
      <c r="E238" s="151">
        <v>22.63</v>
      </c>
      <c r="F238" s="151">
        <v>93</v>
      </c>
      <c r="G238" s="152">
        <f>E238*F238</f>
        <v>2104.5899999999997</v>
      </c>
      <c r="H238" s="153">
        <v>6.0000000000000002E-5</v>
      </c>
      <c r="I238" s="153">
        <f>E238*H238</f>
        <v>1.3577999999999999E-3</v>
      </c>
      <c r="J238" s="153">
        <v>0</v>
      </c>
      <c r="K238" s="153">
        <f>E238*J238</f>
        <v>0</v>
      </c>
      <c r="Q238" s="146">
        <v>2</v>
      </c>
      <c r="AA238" s="122">
        <v>12</v>
      </c>
      <c r="AB238" s="122">
        <v>0</v>
      </c>
      <c r="AC238" s="122">
        <v>115</v>
      </c>
      <c r="BB238" s="122">
        <v>2</v>
      </c>
      <c r="BC238" s="122">
        <f>IF(BB238=1,G238,0)</f>
        <v>0</v>
      </c>
      <c r="BD238" s="122">
        <f>IF(BB238=2,G238,0)</f>
        <v>2104.5899999999997</v>
      </c>
      <c r="BE238" s="122">
        <f>IF(BB238=3,G238,0)</f>
        <v>0</v>
      </c>
      <c r="BF238" s="122">
        <f>IF(BB238=4,G238,0)</f>
        <v>0</v>
      </c>
      <c r="BG238" s="122">
        <f>IF(BB238=5,G238,0)</f>
        <v>0</v>
      </c>
    </row>
    <row r="239" spans="1:59" x14ac:dyDescent="0.2">
      <c r="A239" s="154"/>
      <c r="B239" s="155"/>
      <c r="C239" s="192" t="s">
        <v>414</v>
      </c>
      <c r="D239" s="193"/>
      <c r="E239" s="193"/>
      <c r="F239" s="193"/>
      <c r="G239" s="194"/>
      <c r="H239" s="156"/>
      <c r="I239" s="156"/>
      <c r="J239" s="156"/>
      <c r="K239" s="156"/>
      <c r="Q239" s="146">
        <v>3</v>
      </c>
    </row>
    <row r="240" spans="1:59" ht="25.5" x14ac:dyDescent="0.2">
      <c r="A240" s="147">
        <v>116</v>
      </c>
      <c r="B240" s="148" t="s">
        <v>415</v>
      </c>
      <c r="C240" s="149" t="s">
        <v>416</v>
      </c>
      <c r="D240" s="150" t="s">
        <v>130</v>
      </c>
      <c r="E240" s="151">
        <v>22.63</v>
      </c>
      <c r="F240" s="151">
        <v>605</v>
      </c>
      <c r="G240" s="152">
        <f>E240*F240</f>
        <v>13691.15</v>
      </c>
      <c r="H240" s="153">
        <v>2.5000000000000001E-2</v>
      </c>
      <c r="I240" s="153">
        <f>E240*H240</f>
        <v>0.56574999999999998</v>
      </c>
      <c r="J240" s="153">
        <v>0</v>
      </c>
      <c r="K240" s="153">
        <f>E240*J240</f>
        <v>0</v>
      </c>
      <c r="Q240" s="146">
        <v>2</v>
      </c>
      <c r="AA240" s="122">
        <v>12</v>
      </c>
      <c r="AB240" s="122">
        <v>0</v>
      </c>
      <c r="AC240" s="122">
        <v>116</v>
      </c>
      <c r="BB240" s="122">
        <v>2</v>
      </c>
      <c r="BC240" s="122">
        <f>IF(BB240=1,G240,0)</f>
        <v>0</v>
      </c>
      <c r="BD240" s="122">
        <f>IF(BB240=2,G240,0)</f>
        <v>13691.15</v>
      </c>
      <c r="BE240" s="122">
        <f>IF(BB240=3,G240,0)</f>
        <v>0</v>
      </c>
      <c r="BF240" s="122">
        <f>IF(BB240=4,G240,0)</f>
        <v>0</v>
      </c>
      <c r="BG240" s="122">
        <f>IF(BB240=5,G240,0)</f>
        <v>0</v>
      </c>
    </row>
    <row r="241" spans="1:59" x14ac:dyDescent="0.2">
      <c r="A241" s="154"/>
      <c r="B241" s="155"/>
      <c r="C241" s="192" t="s">
        <v>417</v>
      </c>
      <c r="D241" s="193"/>
      <c r="E241" s="193"/>
      <c r="F241" s="193"/>
      <c r="G241" s="194"/>
      <c r="H241" s="156"/>
      <c r="I241" s="156"/>
      <c r="J241" s="156"/>
      <c r="K241" s="156"/>
      <c r="Q241" s="146">
        <v>3</v>
      </c>
    </row>
    <row r="242" spans="1:59" x14ac:dyDescent="0.2">
      <c r="A242" s="147">
        <v>117</v>
      </c>
      <c r="B242" s="148" t="s">
        <v>418</v>
      </c>
      <c r="C242" s="149" t="s">
        <v>419</v>
      </c>
      <c r="D242" s="150" t="s">
        <v>177</v>
      </c>
      <c r="E242" s="151">
        <v>0.88700000000000001</v>
      </c>
      <c r="F242" s="151">
        <v>1206</v>
      </c>
      <c r="G242" s="152">
        <f>E242*F242</f>
        <v>1069.722</v>
      </c>
      <c r="H242" s="153">
        <v>0</v>
      </c>
      <c r="I242" s="153">
        <f>E242*H242</f>
        <v>0</v>
      </c>
      <c r="J242" s="153">
        <v>0</v>
      </c>
      <c r="K242" s="153">
        <f>E242*J242</f>
        <v>0</v>
      </c>
      <c r="Q242" s="146">
        <v>2</v>
      </c>
      <c r="AA242" s="122">
        <v>12</v>
      </c>
      <c r="AB242" s="122">
        <v>0</v>
      </c>
      <c r="AC242" s="122">
        <v>117</v>
      </c>
      <c r="BB242" s="122">
        <v>2</v>
      </c>
      <c r="BC242" s="122">
        <f>IF(BB242=1,G242,0)</f>
        <v>0</v>
      </c>
      <c r="BD242" s="122">
        <f>IF(BB242=2,G242,0)</f>
        <v>1069.722</v>
      </c>
      <c r="BE242" s="122">
        <f>IF(BB242=3,G242,0)</f>
        <v>0</v>
      </c>
      <c r="BF242" s="122">
        <f>IF(BB242=4,G242,0)</f>
        <v>0</v>
      </c>
      <c r="BG242" s="122">
        <f>IF(BB242=5,G242,0)</f>
        <v>0</v>
      </c>
    </row>
    <row r="243" spans="1:59" x14ac:dyDescent="0.2">
      <c r="A243" s="157"/>
      <c r="B243" s="158" t="s">
        <v>73</v>
      </c>
      <c r="C243" s="159" t="str">
        <f>CONCATENATE(B229," ",C229)</f>
        <v>762 Konstrukce tesařské</v>
      </c>
      <c r="D243" s="157"/>
      <c r="E243" s="160"/>
      <c r="F243" s="160"/>
      <c r="G243" s="161">
        <f>SUM(G229:G242)</f>
        <v>40308.142</v>
      </c>
      <c r="H243" s="162"/>
      <c r="I243" s="163">
        <f>SUM(I229:I242)</f>
        <v>0.88691755000000005</v>
      </c>
      <c r="J243" s="162"/>
      <c r="K243" s="163">
        <f>SUM(K229:K242)</f>
        <v>0</v>
      </c>
      <c r="Q243" s="146">
        <v>4</v>
      </c>
      <c r="BC243" s="164">
        <f>SUM(BC229:BC242)</f>
        <v>0</v>
      </c>
      <c r="BD243" s="164">
        <f>SUM(BD229:BD242)</f>
        <v>40308.142</v>
      </c>
      <c r="BE243" s="164">
        <f>SUM(BE229:BE242)</f>
        <v>0</v>
      </c>
      <c r="BF243" s="164">
        <f>SUM(BF229:BF242)</f>
        <v>0</v>
      </c>
      <c r="BG243" s="164">
        <f>SUM(BG229:BG242)</f>
        <v>0</v>
      </c>
    </row>
    <row r="244" spans="1:59" x14ac:dyDescent="0.2">
      <c r="A244" s="139" t="s">
        <v>69</v>
      </c>
      <c r="B244" s="140" t="s">
        <v>420</v>
      </c>
      <c r="C244" s="141" t="s">
        <v>421</v>
      </c>
      <c r="D244" s="142"/>
      <c r="E244" s="143"/>
      <c r="F244" s="143"/>
      <c r="G244" s="144"/>
      <c r="H244" s="145"/>
      <c r="I244" s="145"/>
      <c r="J244" s="145"/>
      <c r="K244" s="145"/>
      <c r="Q244" s="146">
        <v>1</v>
      </c>
    </row>
    <row r="245" spans="1:59" x14ac:dyDescent="0.2">
      <c r="A245" s="147">
        <v>118</v>
      </c>
      <c r="B245" s="148" t="s">
        <v>422</v>
      </c>
      <c r="C245" s="149" t="s">
        <v>423</v>
      </c>
      <c r="D245" s="150" t="s">
        <v>152</v>
      </c>
      <c r="E245" s="151">
        <v>10.5</v>
      </c>
      <c r="F245" s="151">
        <v>785</v>
      </c>
      <c r="G245" s="152">
        <f t="shared" ref="G245:G253" si="40">E245*F245</f>
        <v>8242.5</v>
      </c>
      <c r="H245" s="153">
        <v>2.5100000000000001E-3</v>
      </c>
      <c r="I245" s="153">
        <f t="shared" ref="I245:I253" si="41">E245*H245</f>
        <v>2.6355E-2</v>
      </c>
      <c r="J245" s="153">
        <v>0</v>
      </c>
      <c r="K245" s="153">
        <f t="shared" ref="K245:K253" si="42">E245*J245</f>
        <v>0</v>
      </c>
      <c r="Q245" s="146">
        <v>2</v>
      </c>
      <c r="AA245" s="122">
        <v>12</v>
      </c>
      <c r="AB245" s="122">
        <v>0</v>
      </c>
      <c r="AC245" s="122">
        <v>118</v>
      </c>
      <c r="BB245" s="122">
        <v>2</v>
      </c>
      <c r="BC245" s="122">
        <f t="shared" ref="BC245:BC253" si="43">IF(BB245=1,G245,0)</f>
        <v>0</v>
      </c>
      <c r="BD245" s="122">
        <f t="shared" ref="BD245:BD253" si="44">IF(BB245=2,G245,0)</f>
        <v>8242.5</v>
      </c>
      <c r="BE245" s="122">
        <f t="shared" ref="BE245:BE253" si="45">IF(BB245=3,G245,0)</f>
        <v>0</v>
      </c>
      <c r="BF245" s="122">
        <f t="shared" ref="BF245:BF253" si="46">IF(BB245=4,G245,0)</f>
        <v>0</v>
      </c>
      <c r="BG245" s="122">
        <f t="shared" ref="BG245:BG253" si="47">IF(BB245=5,G245,0)</f>
        <v>0</v>
      </c>
    </row>
    <row r="246" spans="1:59" x14ac:dyDescent="0.2">
      <c r="A246" s="147">
        <v>119</v>
      </c>
      <c r="B246" s="148" t="s">
        <v>424</v>
      </c>
      <c r="C246" s="149" t="s">
        <v>425</v>
      </c>
      <c r="D246" s="150" t="s">
        <v>152</v>
      </c>
      <c r="E246" s="151">
        <v>6</v>
      </c>
      <c r="F246" s="151">
        <v>708</v>
      </c>
      <c r="G246" s="152">
        <f t="shared" si="40"/>
        <v>4248</v>
      </c>
      <c r="H246" s="153">
        <v>2.63E-3</v>
      </c>
      <c r="I246" s="153">
        <f t="shared" si="41"/>
        <v>1.5779999999999999E-2</v>
      </c>
      <c r="J246" s="153">
        <v>0</v>
      </c>
      <c r="K246" s="153">
        <f t="shared" si="42"/>
        <v>0</v>
      </c>
      <c r="Q246" s="146">
        <v>2</v>
      </c>
      <c r="AA246" s="122">
        <v>12</v>
      </c>
      <c r="AB246" s="122">
        <v>0</v>
      </c>
      <c r="AC246" s="122">
        <v>119</v>
      </c>
      <c r="BB246" s="122">
        <v>2</v>
      </c>
      <c r="BC246" s="122">
        <f t="shared" si="43"/>
        <v>0</v>
      </c>
      <c r="BD246" s="122">
        <f t="shared" si="44"/>
        <v>4248</v>
      </c>
      <c r="BE246" s="122">
        <f t="shared" si="45"/>
        <v>0</v>
      </c>
      <c r="BF246" s="122">
        <f t="shared" si="46"/>
        <v>0</v>
      </c>
      <c r="BG246" s="122">
        <f t="shared" si="47"/>
        <v>0</v>
      </c>
    </row>
    <row r="247" spans="1:59" x14ac:dyDescent="0.2">
      <c r="A247" s="147">
        <v>120</v>
      </c>
      <c r="B247" s="148" t="s">
        <v>426</v>
      </c>
      <c r="C247" s="149" t="s">
        <v>427</v>
      </c>
      <c r="D247" s="150" t="s">
        <v>152</v>
      </c>
      <c r="E247" s="151">
        <v>6</v>
      </c>
      <c r="F247" s="151">
        <v>414</v>
      </c>
      <c r="G247" s="152">
        <f t="shared" si="40"/>
        <v>2484</v>
      </c>
      <c r="H247" s="153">
        <v>6.0000000000000002E-5</v>
      </c>
      <c r="I247" s="153">
        <f t="shared" si="41"/>
        <v>3.6000000000000002E-4</v>
      </c>
      <c r="J247" s="153">
        <v>0</v>
      </c>
      <c r="K247" s="153">
        <f t="shared" si="42"/>
        <v>0</v>
      </c>
      <c r="Q247" s="146">
        <v>2</v>
      </c>
      <c r="AA247" s="122">
        <v>12</v>
      </c>
      <c r="AB247" s="122">
        <v>0</v>
      </c>
      <c r="AC247" s="122">
        <v>120</v>
      </c>
      <c r="BB247" s="122">
        <v>2</v>
      </c>
      <c r="BC247" s="122">
        <f t="shared" si="43"/>
        <v>0</v>
      </c>
      <c r="BD247" s="122">
        <f t="shared" si="44"/>
        <v>2484</v>
      </c>
      <c r="BE247" s="122">
        <f t="shared" si="45"/>
        <v>0</v>
      </c>
      <c r="BF247" s="122">
        <f t="shared" si="46"/>
        <v>0</v>
      </c>
      <c r="BG247" s="122">
        <f t="shared" si="47"/>
        <v>0</v>
      </c>
    </row>
    <row r="248" spans="1:59" x14ac:dyDescent="0.2">
      <c r="A248" s="147">
        <v>121</v>
      </c>
      <c r="B248" s="148" t="s">
        <v>428</v>
      </c>
      <c r="C248" s="149" t="s">
        <v>429</v>
      </c>
      <c r="D248" s="150" t="s">
        <v>173</v>
      </c>
      <c r="E248" s="151">
        <v>2</v>
      </c>
      <c r="F248" s="151">
        <v>226</v>
      </c>
      <c r="G248" s="152">
        <f t="shared" si="40"/>
        <v>452</v>
      </c>
      <c r="H248" s="153">
        <v>1.65E-3</v>
      </c>
      <c r="I248" s="153">
        <f t="shared" si="41"/>
        <v>3.3E-3</v>
      </c>
      <c r="J248" s="153">
        <v>0</v>
      </c>
      <c r="K248" s="153">
        <f t="shared" si="42"/>
        <v>0</v>
      </c>
      <c r="Q248" s="146">
        <v>2</v>
      </c>
      <c r="AA248" s="122">
        <v>12</v>
      </c>
      <c r="AB248" s="122">
        <v>0</v>
      </c>
      <c r="AC248" s="122">
        <v>121</v>
      </c>
      <c r="BB248" s="122">
        <v>2</v>
      </c>
      <c r="BC248" s="122">
        <f t="shared" si="43"/>
        <v>0</v>
      </c>
      <c r="BD248" s="122">
        <f t="shared" si="44"/>
        <v>452</v>
      </c>
      <c r="BE248" s="122">
        <f t="shared" si="45"/>
        <v>0</v>
      </c>
      <c r="BF248" s="122">
        <f t="shared" si="46"/>
        <v>0</v>
      </c>
      <c r="BG248" s="122">
        <f t="shared" si="47"/>
        <v>0</v>
      </c>
    </row>
    <row r="249" spans="1:59" x14ac:dyDescent="0.2">
      <c r="A249" s="147">
        <v>122</v>
      </c>
      <c r="B249" s="148" t="s">
        <v>430</v>
      </c>
      <c r="C249" s="149" t="s">
        <v>431</v>
      </c>
      <c r="D249" s="150" t="s">
        <v>152</v>
      </c>
      <c r="E249" s="151">
        <v>4</v>
      </c>
      <c r="F249" s="151">
        <v>706</v>
      </c>
      <c r="G249" s="152">
        <f t="shared" si="40"/>
        <v>2824</v>
      </c>
      <c r="H249" s="153">
        <v>1.7799999999999999E-3</v>
      </c>
      <c r="I249" s="153">
        <f t="shared" si="41"/>
        <v>7.1199999999999996E-3</v>
      </c>
      <c r="J249" s="153">
        <v>0</v>
      </c>
      <c r="K249" s="153">
        <f t="shared" si="42"/>
        <v>0</v>
      </c>
      <c r="Q249" s="146">
        <v>2</v>
      </c>
      <c r="AA249" s="122">
        <v>12</v>
      </c>
      <c r="AB249" s="122">
        <v>0</v>
      </c>
      <c r="AC249" s="122">
        <v>122</v>
      </c>
      <c r="BB249" s="122">
        <v>2</v>
      </c>
      <c r="BC249" s="122">
        <f t="shared" si="43"/>
        <v>0</v>
      </c>
      <c r="BD249" s="122">
        <f t="shared" si="44"/>
        <v>2824</v>
      </c>
      <c r="BE249" s="122">
        <f t="shared" si="45"/>
        <v>0</v>
      </c>
      <c r="BF249" s="122">
        <f t="shared" si="46"/>
        <v>0</v>
      </c>
      <c r="BG249" s="122">
        <f t="shared" si="47"/>
        <v>0</v>
      </c>
    </row>
    <row r="250" spans="1:59" x14ac:dyDescent="0.2">
      <c r="A250" s="147">
        <v>123</v>
      </c>
      <c r="B250" s="148" t="s">
        <v>432</v>
      </c>
      <c r="C250" s="149" t="s">
        <v>433</v>
      </c>
      <c r="D250" s="150" t="s">
        <v>173</v>
      </c>
      <c r="E250" s="151">
        <v>10</v>
      </c>
      <c r="F250" s="151">
        <v>76</v>
      </c>
      <c r="G250" s="152">
        <f t="shared" si="40"/>
        <v>760</v>
      </c>
      <c r="H250" s="153">
        <v>2.5699999999999998E-3</v>
      </c>
      <c r="I250" s="153">
        <f t="shared" si="41"/>
        <v>2.5699999999999997E-2</v>
      </c>
      <c r="J250" s="153">
        <v>0</v>
      </c>
      <c r="K250" s="153">
        <f t="shared" si="42"/>
        <v>0</v>
      </c>
      <c r="Q250" s="146">
        <v>2</v>
      </c>
      <c r="AA250" s="122">
        <v>12</v>
      </c>
      <c r="AB250" s="122">
        <v>0</v>
      </c>
      <c r="AC250" s="122">
        <v>123</v>
      </c>
      <c r="BB250" s="122">
        <v>2</v>
      </c>
      <c r="BC250" s="122">
        <f t="shared" si="43"/>
        <v>0</v>
      </c>
      <c r="BD250" s="122">
        <f t="shared" si="44"/>
        <v>760</v>
      </c>
      <c r="BE250" s="122">
        <f t="shared" si="45"/>
        <v>0</v>
      </c>
      <c r="BF250" s="122">
        <f t="shared" si="46"/>
        <v>0</v>
      </c>
      <c r="BG250" s="122">
        <f t="shared" si="47"/>
        <v>0</v>
      </c>
    </row>
    <row r="251" spans="1:59" x14ac:dyDescent="0.2">
      <c r="A251" s="147">
        <v>124</v>
      </c>
      <c r="B251" s="148" t="s">
        <v>434</v>
      </c>
      <c r="C251" s="149" t="s">
        <v>435</v>
      </c>
      <c r="D251" s="150" t="s">
        <v>173</v>
      </c>
      <c r="E251" s="151">
        <v>6</v>
      </c>
      <c r="F251" s="151">
        <v>63</v>
      </c>
      <c r="G251" s="152">
        <f t="shared" si="40"/>
        <v>378</v>
      </c>
      <c r="H251" s="153">
        <v>1E-4</v>
      </c>
      <c r="I251" s="153">
        <f t="shared" si="41"/>
        <v>6.0000000000000006E-4</v>
      </c>
      <c r="J251" s="153">
        <v>0</v>
      </c>
      <c r="K251" s="153">
        <f t="shared" si="42"/>
        <v>0</v>
      </c>
      <c r="Q251" s="146">
        <v>2</v>
      </c>
      <c r="AA251" s="122">
        <v>12</v>
      </c>
      <c r="AB251" s="122">
        <v>0</v>
      </c>
      <c r="AC251" s="122">
        <v>124</v>
      </c>
      <c r="BB251" s="122">
        <v>2</v>
      </c>
      <c r="BC251" s="122">
        <f t="shared" si="43"/>
        <v>0</v>
      </c>
      <c r="BD251" s="122">
        <f t="shared" si="44"/>
        <v>378</v>
      </c>
      <c r="BE251" s="122">
        <f t="shared" si="45"/>
        <v>0</v>
      </c>
      <c r="BF251" s="122">
        <f t="shared" si="46"/>
        <v>0</v>
      </c>
      <c r="BG251" s="122">
        <f t="shared" si="47"/>
        <v>0</v>
      </c>
    </row>
    <row r="252" spans="1:59" x14ac:dyDescent="0.2">
      <c r="A252" s="147">
        <v>125</v>
      </c>
      <c r="B252" s="148" t="s">
        <v>436</v>
      </c>
      <c r="C252" s="149" t="s">
        <v>437</v>
      </c>
      <c r="D252" s="150" t="s">
        <v>72</v>
      </c>
      <c r="E252" s="151">
        <v>6</v>
      </c>
      <c r="F252" s="151">
        <v>67</v>
      </c>
      <c r="G252" s="152">
        <f t="shared" si="40"/>
        <v>402</v>
      </c>
      <c r="H252" s="153">
        <v>5.0000000000000001E-4</v>
      </c>
      <c r="I252" s="153">
        <f t="shared" si="41"/>
        <v>3.0000000000000001E-3</v>
      </c>
      <c r="J252" s="153">
        <v>0</v>
      </c>
      <c r="K252" s="153">
        <f t="shared" si="42"/>
        <v>0</v>
      </c>
      <c r="Q252" s="146">
        <v>2</v>
      </c>
      <c r="AA252" s="122">
        <v>12</v>
      </c>
      <c r="AB252" s="122">
        <v>0</v>
      </c>
      <c r="AC252" s="122">
        <v>125</v>
      </c>
      <c r="BB252" s="122">
        <v>2</v>
      </c>
      <c r="BC252" s="122">
        <f t="shared" si="43"/>
        <v>0</v>
      </c>
      <c r="BD252" s="122">
        <f t="shared" si="44"/>
        <v>402</v>
      </c>
      <c r="BE252" s="122">
        <f t="shared" si="45"/>
        <v>0</v>
      </c>
      <c r="BF252" s="122">
        <f t="shared" si="46"/>
        <v>0</v>
      </c>
      <c r="BG252" s="122">
        <f t="shared" si="47"/>
        <v>0</v>
      </c>
    </row>
    <row r="253" spans="1:59" x14ac:dyDescent="0.2">
      <c r="A253" s="147">
        <v>126</v>
      </c>
      <c r="B253" s="148" t="s">
        <v>438</v>
      </c>
      <c r="C253" s="149" t="s">
        <v>439</v>
      </c>
      <c r="D253" s="150" t="s">
        <v>177</v>
      </c>
      <c r="E253" s="151">
        <v>8.2000000000000003E-2</v>
      </c>
      <c r="F253" s="151">
        <v>1401</v>
      </c>
      <c r="G253" s="152">
        <f t="shared" si="40"/>
        <v>114.88200000000001</v>
      </c>
      <c r="H253" s="153">
        <v>0</v>
      </c>
      <c r="I253" s="153">
        <f t="shared" si="41"/>
        <v>0</v>
      </c>
      <c r="J253" s="153">
        <v>0</v>
      </c>
      <c r="K253" s="153">
        <f t="shared" si="42"/>
        <v>0</v>
      </c>
      <c r="Q253" s="146">
        <v>2</v>
      </c>
      <c r="AA253" s="122">
        <v>12</v>
      </c>
      <c r="AB253" s="122">
        <v>0</v>
      </c>
      <c r="AC253" s="122">
        <v>126</v>
      </c>
      <c r="BB253" s="122">
        <v>2</v>
      </c>
      <c r="BC253" s="122">
        <f t="shared" si="43"/>
        <v>0</v>
      </c>
      <c r="BD253" s="122">
        <f t="shared" si="44"/>
        <v>114.88200000000001</v>
      </c>
      <c r="BE253" s="122">
        <f t="shared" si="45"/>
        <v>0</v>
      </c>
      <c r="BF253" s="122">
        <f t="shared" si="46"/>
        <v>0</v>
      </c>
      <c r="BG253" s="122">
        <f t="shared" si="47"/>
        <v>0</v>
      </c>
    </row>
    <row r="254" spans="1:59" x14ac:dyDescent="0.2">
      <c r="A254" s="157"/>
      <c r="B254" s="158" t="s">
        <v>73</v>
      </c>
      <c r="C254" s="159" t="str">
        <f>CONCATENATE(B244," ",C244)</f>
        <v>764 Konstrukce klempířské</v>
      </c>
      <c r="D254" s="157"/>
      <c r="E254" s="160"/>
      <c r="F254" s="160"/>
      <c r="G254" s="161">
        <f>SUM(G244:G253)</f>
        <v>19905.382000000001</v>
      </c>
      <c r="H254" s="162"/>
      <c r="I254" s="163">
        <f>SUM(I244:I253)</f>
        <v>8.2214999999999996E-2</v>
      </c>
      <c r="J254" s="162"/>
      <c r="K254" s="163">
        <f>SUM(K244:K253)</f>
        <v>0</v>
      </c>
      <c r="Q254" s="146">
        <v>4</v>
      </c>
      <c r="BC254" s="164">
        <f>SUM(BC244:BC253)</f>
        <v>0</v>
      </c>
      <c r="BD254" s="164">
        <f>SUM(BD244:BD253)</f>
        <v>19905.382000000001</v>
      </c>
      <c r="BE254" s="164">
        <f>SUM(BE244:BE253)</f>
        <v>0</v>
      </c>
      <c r="BF254" s="164">
        <f>SUM(BF244:BF253)</f>
        <v>0</v>
      </c>
      <c r="BG254" s="164">
        <f>SUM(BG244:BG253)</f>
        <v>0</v>
      </c>
    </row>
    <row r="255" spans="1:59" x14ac:dyDescent="0.2">
      <c r="A255" s="139" t="s">
        <v>69</v>
      </c>
      <c r="B255" s="140" t="s">
        <v>440</v>
      </c>
      <c r="C255" s="141" t="s">
        <v>441</v>
      </c>
      <c r="D255" s="142"/>
      <c r="E255" s="143"/>
      <c r="F255" s="143"/>
      <c r="G255" s="144"/>
      <c r="H255" s="145"/>
      <c r="I255" s="145"/>
      <c r="J255" s="145"/>
      <c r="K255" s="145"/>
      <c r="Q255" s="146">
        <v>1</v>
      </c>
    </row>
    <row r="256" spans="1:59" x14ac:dyDescent="0.2">
      <c r="A256" s="147">
        <v>127</v>
      </c>
      <c r="B256" s="148" t="s">
        <v>442</v>
      </c>
      <c r="C256" s="149" t="s">
        <v>443</v>
      </c>
      <c r="D256" s="150" t="s">
        <v>130</v>
      </c>
      <c r="E256" s="151">
        <v>23.625</v>
      </c>
      <c r="F256" s="151">
        <v>1023</v>
      </c>
      <c r="G256" s="152">
        <f>E256*F256</f>
        <v>24168.375</v>
      </c>
      <c r="H256" s="153">
        <v>4.5830000000000003E-2</v>
      </c>
      <c r="I256" s="153">
        <f>E256*H256</f>
        <v>1.0827337500000001</v>
      </c>
      <c r="J256" s="153">
        <v>0</v>
      </c>
      <c r="K256" s="153">
        <f>E256*J256</f>
        <v>0</v>
      </c>
      <c r="Q256" s="146">
        <v>2</v>
      </c>
      <c r="AA256" s="122">
        <v>12</v>
      </c>
      <c r="AB256" s="122">
        <v>0</v>
      </c>
      <c r="AC256" s="122">
        <v>127</v>
      </c>
      <c r="BB256" s="122">
        <v>2</v>
      </c>
      <c r="BC256" s="122">
        <f>IF(BB256=1,G256,0)</f>
        <v>0</v>
      </c>
      <c r="BD256" s="122">
        <f>IF(BB256=2,G256,0)</f>
        <v>24168.375</v>
      </c>
      <c r="BE256" s="122">
        <f>IF(BB256=3,G256,0)</f>
        <v>0</v>
      </c>
      <c r="BF256" s="122">
        <f>IF(BB256=4,G256,0)</f>
        <v>0</v>
      </c>
      <c r="BG256" s="122">
        <f>IF(BB256=5,G256,0)</f>
        <v>0</v>
      </c>
    </row>
    <row r="257" spans="1:59" x14ac:dyDescent="0.2">
      <c r="A257" s="147">
        <v>128</v>
      </c>
      <c r="B257" s="148" t="s">
        <v>444</v>
      </c>
      <c r="C257" s="149" t="s">
        <v>445</v>
      </c>
      <c r="D257" s="150" t="s">
        <v>152</v>
      </c>
      <c r="E257" s="151">
        <v>5.25</v>
      </c>
      <c r="F257" s="151">
        <v>547</v>
      </c>
      <c r="G257" s="152">
        <f>E257*F257</f>
        <v>2871.75</v>
      </c>
      <c r="H257" s="153">
        <v>1.549E-2</v>
      </c>
      <c r="I257" s="153">
        <f>E257*H257</f>
        <v>8.1322500000000006E-2</v>
      </c>
      <c r="J257" s="153">
        <v>0</v>
      </c>
      <c r="K257" s="153">
        <f>E257*J257</f>
        <v>0</v>
      </c>
      <c r="Q257" s="146">
        <v>2</v>
      </c>
      <c r="AA257" s="122">
        <v>12</v>
      </c>
      <c r="AB257" s="122">
        <v>0</v>
      </c>
      <c r="AC257" s="122">
        <v>128</v>
      </c>
      <c r="BB257" s="122">
        <v>2</v>
      </c>
      <c r="BC257" s="122">
        <f>IF(BB257=1,G257,0)</f>
        <v>0</v>
      </c>
      <c r="BD257" s="122">
        <f>IF(BB257=2,G257,0)</f>
        <v>2871.75</v>
      </c>
      <c r="BE257" s="122">
        <f>IF(BB257=3,G257,0)</f>
        <v>0</v>
      </c>
      <c r="BF257" s="122">
        <f>IF(BB257=4,G257,0)</f>
        <v>0</v>
      </c>
      <c r="BG257" s="122">
        <f>IF(BB257=5,G257,0)</f>
        <v>0</v>
      </c>
    </row>
    <row r="258" spans="1:59" x14ac:dyDescent="0.2">
      <c r="A258" s="147">
        <v>129</v>
      </c>
      <c r="B258" s="148" t="s">
        <v>446</v>
      </c>
      <c r="C258" s="149" t="s">
        <v>447</v>
      </c>
      <c r="D258" s="150" t="s">
        <v>152</v>
      </c>
      <c r="E258" s="151">
        <v>9</v>
      </c>
      <c r="F258" s="151">
        <v>517</v>
      </c>
      <c r="G258" s="152">
        <f>E258*F258</f>
        <v>4653</v>
      </c>
      <c r="H258" s="153">
        <v>2.281E-2</v>
      </c>
      <c r="I258" s="153">
        <f>E258*H258</f>
        <v>0.20529</v>
      </c>
      <c r="J258" s="153">
        <v>0</v>
      </c>
      <c r="K258" s="153">
        <f>E258*J258</f>
        <v>0</v>
      </c>
      <c r="Q258" s="146">
        <v>2</v>
      </c>
      <c r="AA258" s="122">
        <v>12</v>
      </c>
      <c r="AB258" s="122">
        <v>0</v>
      </c>
      <c r="AC258" s="122">
        <v>129</v>
      </c>
      <c r="BB258" s="122">
        <v>2</v>
      </c>
      <c r="BC258" s="122">
        <f>IF(BB258=1,G258,0)</f>
        <v>0</v>
      </c>
      <c r="BD258" s="122">
        <f>IF(BB258=2,G258,0)</f>
        <v>4653</v>
      </c>
      <c r="BE258" s="122">
        <f>IF(BB258=3,G258,0)</f>
        <v>0</v>
      </c>
      <c r="BF258" s="122">
        <f>IF(BB258=4,G258,0)</f>
        <v>0</v>
      </c>
      <c r="BG258" s="122">
        <f>IF(BB258=5,G258,0)</f>
        <v>0</v>
      </c>
    </row>
    <row r="259" spans="1:59" x14ac:dyDescent="0.2">
      <c r="A259" s="154"/>
      <c r="B259" s="155"/>
      <c r="C259" s="192" t="s">
        <v>448</v>
      </c>
      <c r="D259" s="193"/>
      <c r="E259" s="193"/>
      <c r="F259" s="193"/>
      <c r="G259" s="194"/>
      <c r="H259" s="156"/>
      <c r="I259" s="156"/>
      <c r="J259" s="156"/>
      <c r="K259" s="156"/>
      <c r="Q259" s="146">
        <v>3</v>
      </c>
    </row>
    <row r="260" spans="1:59" x14ac:dyDescent="0.2">
      <c r="A260" s="147">
        <v>130</v>
      </c>
      <c r="B260" s="148" t="s">
        <v>449</v>
      </c>
      <c r="C260" s="149" t="s">
        <v>450</v>
      </c>
      <c r="D260" s="150" t="s">
        <v>177</v>
      </c>
      <c r="E260" s="151">
        <v>1.369</v>
      </c>
      <c r="F260" s="151">
        <v>2257</v>
      </c>
      <c r="G260" s="152">
        <f>E260*F260</f>
        <v>3089.8330000000001</v>
      </c>
      <c r="H260" s="153">
        <v>0</v>
      </c>
      <c r="I260" s="153">
        <f>E260*H260</f>
        <v>0</v>
      </c>
      <c r="J260" s="153">
        <v>0</v>
      </c>
      <c r="K260" s="153">
        <f>E260*J260</f>
        <v>0</v>
      </c>
      <c r="Q260" s="146">
        <v>2</v>
      </c>
      <c r="AA260" s="122">
        <v>12</v>
      </c>
      <c r="AB260" s="122">
        <v>0</v>
      </c>
      <c r="AC260" s="122">
        <v>130</v>
      </c>
      <c r="BB260" s="122">
        <v>2</v>
      </c>
      <c r="BC260" s="122">
        <f>IF(BB260=1,G260,0)</f>
        <v>0</v>
      </c>
      <c r="BD260" s="122">
        <f>IF(BB260=2,G260,0)</f>
        <v>3089.8330000000001</v>
      </c>
      <c r="BE260" s="122">
        <f>IF(BB260=3,G260,0)</f>
        <v>0</v>
      </c>
      <c r="BF260" s="122">
        <f>IF(BB260=4,G260,0)</f>
        <v>0</v>
      </c>
      <c r="BG260" s="122">
        <f>IF(BB260=5,G260,0)</f>
        <v>0</v>
      </c>
    </row>
    <row r="261" spans="1:59" x14ac:dyDescent="0.2">
      <c r="A261" s="157"/>
      <c r="B261" s="158" t="s">
        <v>73</v>
      </c>
      <c r="C261" s="159" t="str">
        <f>CONCATENATE(B255," ",C255)</f>
        <v>765 Krytiny tvrdé</v>
      </c>
      <c r="D261" s="157"/>
      <c r="E261" s="160"/>
      <c r="F261" s="160"/>
      <c r="G261" s="161">
        <f>SUM(G255:G260)</f>
        <v>34782.957999999999</v>
      </c>
      <c r="H261" s="162"/>
      <c r="I261" s="163">
        <f>SUM(I255:I260)</f>
        <v>1.36934625</v>
      </c>
      <c r="J261" s="162"/>
      <c r="K261" s="163">
        <f>SUM(K255:K260)</f>
        <v>0</v>
      </c>
      <c r="Q261" s="146">
        <v>4</v>
      </c>
      <c r="BC261" s="164">
        <f>SUM(BC255:BC260)</f>
        <v>0</v>
      </c>
      <c r="BD261" s="164">
        <f>SUM(BD255:BD260)</f>
        <v>34782.957999999999</v>
      </c>
      <c r="BE261" s="164">
        <f>SUM(BE255:BE260)</f>
        <v>0</v>
      </c>
      <c r="BF261" s="164">
        <f>SUM(BF255:BF260)</f>
        <v>0</v>
      </c>
      <c r="BG261" s="164">
        <f>SUM(BG255:BG260)</f>
        <v>0</v>
      </c>
    </row>
    <row r="262" spans="1:59" x14ac:dyDescent="0.2">
      <c r="A262" s="139" t="s">
        <v>69</v>
      </c>
      <c r="B262" s="140" t="s">
        <v>451</v>
      </c>
      <c r="C262" s="141" t="s">
        <v>452</v>
      </c>
      <c r="D262" s="142"/>
      <c r="E262" s="143"/>
      <c r="F262" s="143"/>
      <c r="G262" s="144"/>
      <c r="H262" s="145"/>
      <c r="I262" s="145"/>
      <c r="J262" s="145"/>
      <c r="K262" s="145"/>
      <c r="Q262" s="146">
        <v>1</v>
      </c>
    </row>
    <row r="263" spans="1:59" x14ac:dyDescent="0.2">
      <c r="A263" s="147">
        <v>131</v>
      </c>
      <c r="B263" s="148" t="s">
        <v>453</v>
      </c>
      <c r="C263" s="149" t="s">
        <v>454</v>
      </c>
      <c r="D263" s="150" t="s">
        <v>455</v>
      </c>
      <c r="E263" s="151">
        <v>1</v>
      </c>
      <c r="F263" s="151">
        <v>24096</v>
      </c>
      <c r="G263" s="152">
        <f>E263*F263</f>
        <v>24096</v>
      </c>
      <c r="H263" s="153">
        <v>0.12292</v>
      </c>
      <c r="I263" s="153">
        <f>E263*H263</f>
        <v>0.12292</v>
      </c>
      <c r="J263" s="153">
        <v>0</v>
      </c>
      <c r="K263" s="153">
        <f>E263*J263</f>
        <v>0</v>
      </c>
      <c r="Q263" s="146">
        <v>2</v>
      </c>
      <c r="AA263" s="122">
        <v>12</v>
      </c>
      <c r="AB263" s="122">
        <v>0</v>
      </c>
      <c r="AC263" s="122">
        <v>131</v>
      </c>
      <c r="BB263" s="122">
        <v>4</v>
      </c>
      <c r="BC263" s="122">
        <f>IF(BB263=1,G263,0)</f>
        <v>0</v>
      </c>
      <c r="BD263" s="122">
        <f>IF(BB263=2,G263,0)</f>
        <v>0</v>
      </c>
      <c r="BE263" s="122">
        <f>IF(BB263=3,G263,0)</f>
        <v>0</v>
      </c>
      <c r="BF263" s="122">
        <f>IF(BB263=4,G263,0)</f>
        <v>24096</v>
      </c>
      <c r="BG263" s="122">
        <f>IF(BB263=5,G263,0)</f>
        <v>0</v>
      </c>
    </row>
    <row r="264" spans="1:59" ht="25.5" x14ac:dyDescent="0.2">
      <c r="A264" s="147">
        <v>132</v>
      </c>
      <c r="B264" s="148" t="s">
        <v>456</v>
      </c>
      <c r="C264" s="149" t="s">
        <v>457</v>
      </c>
      <c r="D264" s="150" t="s">
        <v>152</v>
      </c>
      <c r="E264" s="151">
        <v>42</v>
      </c>
      <c r="F264" s="151">
        <v>558</v>
      </c>
      <c r="G264" s="152">
        <f>E264*F264</f>
        <v>23436</v>
      </c>
      <c r="H264" s="153">
        <v>0.13367000000000001</v>
      </c>
      <c r="I264" s="153">
        <f>E264*H264</f>
        <v>5.6141400000000008</v>
      </c>
      <c r="J264" s="153">
        <v>0</v>
      </c>
      <c r="K264" s="153">
        <f>E264*J264</f>
        <v>0</v>
      </c>
      <c r="Q264" s="146">
        <v>2</v>
      </c>
      <c r="AA264" s="122">
        <v>12</v>
      </c>
      <c r="AB264" s="122">
        <v>0</v>
      </c>
      <c r="AC264" s="122">
        <v>132</v>
      </c>
      <c r="BB264" s="122">
        <v>4</v>
      </c>
      <c r="BC264" s="122">
        <f>IF(BB264=1,G264,0)</f>
        <v>0</v>
      </c>
      <c r="BD264" s="122">
        <f>IF(BB264=2,G264,0)</f>
        <v>0</v>
      </c>
      <c r="BE264" s="122">
        <f>IF(BB264=3,G264,0)</f>
        <v>0</v>
      </c>
      <c r="BF264" s="122">
        <f>IF(BB264=4,G264,0)</f>
        <v>23436</v>
      </c>
      <c r="BG264" s="122">
        <f>IF(BB264=5,G264,0)</f>
        <v>0</v>
      </c>
    </row>
    <row r="265" spans="1:59" x14ac:dyDescent="0.2">
      <c r="A265" s="154"/>
      <c r="B265" s="155"/>
      <c r="C265" s="192" t="s">
        <v>458</v>
      </c>
      <c r="D265" s="193"/>
      <c r="E265" s="193"/>
      <c r="F265" s="193"/>
      <c r="G265" s="194"/>
      <c r="H265" s="156"/>
      <c r="I265" s="156"/>
      <c r="J265" s="156"/>
      <c r="K265" s="156"/>
      <c r="Q265" s="146">
        <v>3</v>
      </c>
    </row>
    <row r="266" spans="1:59" x14ac:dyDescent="0.2">
      <c r="A266" s="157"/>
      <c r="B266" s="158" t="s">
        <v>73</v>
      </c>
      <c r="C266" s="159" t="str">
        <f>CONCATENATE(B262," ",C262)</f>
        <v>M21 Elektromontáže</v>
      </c>
      <c r="D266" s="157"/>
      <c r="E266" s="160"/>
      <c r="F266" s="160"/>
      <c r="G266" s="161">
        <f>SUM(G262:G265)</f>
        <v>47532</v>
      </c>
      <c r="H266" s="162"/>
      <c r="I266" s="163">
        <f>SUM(I262:I265)</f>
        <v>5.7370600000000005</v>
      </c>
      <c r="J266" s="162"/>
      <c r="K266" s="163">
        <f>SUM(K262:K265)</f>
        <v>0</v>
      </c>
      <c r="Q266" s="146">
        <v>4</v>
      </c>
      <c r="BC266" s="164">
        <f>SUM(BC262:BC265)</f>
        <v>0</v>
      </c>
      <c r="BD266" s="164">
        <f>SUM(BD262:BD265)</f>
        <v>0</v>
      </c>
      <c r="BE266" s="164">
        <f>SUM(BE262:BE265)</f>
        <v>0</v>
      </c>
      <c r="BF266" s="164">
        <f>SUM(BF262:BF265)</f>
        <v>47532</v>
      </c>
      <c r="BG266" s="164">
        <f>SUM(BG262:BG265)</f>
        <v>0</v>
      </c>
    </row>
    <row r="267" spans="1:59" x14ac:dyDescent="0.2">
      <c r="E267" s="122"/>
    </row>
    <row r="268" spans="1:59" x14ac:dyDescent="0.2">
      <c r="E268" s="122"/>
    </row>
    <row r="269" spans="1:59" x14ac:dyDescent="0.2">
      <c r="E269" s="122"/>
    </row>
    <row r="270" spans="1:59" x14ac:dyDescent="0.2">
      <c r="E270" s="122"/>
    </row>
    <row r="271" spans="1:59" x14ac:dyDescent="0.2">
      <c r="E271" s="122"/>
    </row>
    <row r="272" spans="1:59" x14ac:dyDescent="0.2">
      <c r="E272" s="122"/>
    </row>
    <row r="273" spans="5:5" x14ac:dyDescent="0.2">
      <c r="E273" s="122"/>
    </row>
    <row r="274" spans="5:5" x14ac:dyDescent="0.2">
      <c r="E274" s="122"/>
    </row>
    <row r="275" spans="5:5" x14ac:dyDescent="0.2">
      <c r="E275" s="122"/>
    </row>
    <row r="276" spans="5:5" x14ac:dyDescent="0.2">
      <c r="E276" s="122"/>
    </row>
    <row r="277" spans="5:5" x14ac:dyDescent="0.2">
      <c r="E277" s="122"/>
    </row>
    <row r="278" spans="5:5" x14ac:dyDescent="0.2">
      <c r="E278" s="122"/>
    </row>
    <row r="279" spans="5:5" x14ac:dyDescent="0.2">
      <c r="E279" s="122"/>
    </row>
    <row r="280" spans="5:5" x14ac:dyDescent="0.2">
      <c r="E280" s="122"/>
    </row>
    <row r="281" spans="5:5" x14ac:dyDescent="0.2">
      <c r="E281" s="122"/>
    </row>
    <row r="282" spans="5:5" x14ac:dyDescent="0.2">
      <c r="E282" s="122"/>
    </row>
    <row r="283" spans="5:5" x14ac:dyDescent="0.2">
      <c r="E283" s="122"/>
    </row>
    <row r="284" spans="5:5" x14ac:dyDescent="0.2">
      <c r="E284" s="122"/>
    </row>
    <row r="285" spans="5:5" x14ac:dyDescent="0.2">
      <c r="E285" s="122"/>
    </row>
    <row r="286" spans="5:5" x14ac:dyDescent="0.2">
      <c r="E286" s="122"/>
    </row>
    <row r="287" spans="5:5" x14ac:dyDescent="0.2">
      <c r="E287" s="122"/>
    </row>
    <row r="288" spans="5:5" x14ac:dyDescent="0.2">
      <c r="E288" s="122"/>
    </row>
    <row r="289" spans="1:7" x14ac:dyDescent="0.2">
      <c r="E289" s="122"/>
    </row>
    <row r="290" spans="1:7" x14ac:dyDescent="0.2">
      <c r="A290" s="165"/>
      <c r="B290" s="165"/>
      <c r="C290" s="165"/>
      <c r="D290" s="165"/>
      <c r="E290" s="165"/>
      <c r="F290" s="165"/>
      <c r="G290" s="165"/>
    </row>
    <row r="291" spans="1:7" x14ac:dyDescent="0.2">
      <c r="A291" s="165"/>
      <c r="B291" s="165"/>
      <c r="C291" s="165"/>
      <c r="D291" s="165"/>
      <c r="E291" s="165"/>
      <c r="F291" s="165"/>
      <c r="G291" s="165"/>
    </row>
    <row r="292" spans="1:7" x14ac:dyDescent="0.2">
      <c r="A292" s="165"/>
      <c r="B292" s="165"/>
      <c r="C292" s="165"/>
      <c r="D292" s="165"/>
      <c r="E292" s="165"/>
      <c r="F292" s="165"/>
      <c r="G292" s="165"/>
    </row>
    <row r="293" spans="1:7" x14ac:dyDescent="0.2">
      <c r="A293" s="165"/>
      <c r="B293" s="165"/>
      <c r="C293" s="165"/>
      <c r="D293" s="165"/>
      <c r="E293" s="165"/>
      <c r="F293" s="165"/>
      <c r="G293" s="165"/>
    </row>
    <row r="294" spans="1:7" x14ac:dyDescent="0.2">
      <c r="E294" s="122"/>
    </row>
    <row r="295" spans="1:7" x14ac:dyDescent="0.2">
      <c r="E295" s="122"/>
    </row>
    <row r="296" spans="1:7" x14ac:dyDescent="0.2">
      <c r="E296" s="122"/>
    </row>
    <row r="297" spans="1:7" x14ac:dyDescent="0.2">
      <c r="E297" s="122"/>
    </row>
    <row r="298" spans="1:7" x14ac:dyDescent="0.2">
      <c r="E298" s="122"/>
    </row>
    <row r="299" spans="1:7" x14ac:dyDescent="0.2">
      <c r="E299" s="122"/>
    </row>
    <row r="300" spans="1:7" x14ac:dyDescent="0.2">
      <c r="E300" s="122"/>
    </row>
    <row r="301" spans="1:7" x14ac:dyDescent="0.2">
      <c r="E301" s="122"/>
    </row>
    <row r="302" spans="1:7" x14ac:dyDescent="0.2">
      <c r="E302" s="122"/>
    </row>
    <row r="303" spans="1:7" x14ac:dyDescent="0.2">
      <c r="E303" s="122"/>
    </row>
    <row r="304" spans="1:7" x14ac:dyDescent="0.2">
      <c r="E304" s="122"/>
    </row>
    <row r="305" spans="1:7" x14ac:dyDescent="0.2">
      <c r="E305" s="122"/>
    </row>
    <row r="306" spans="1:7" x14ac:dyDescent="0.2">
      <c r="E306" s="122"/>
    </row>
    <row r="307" spans="1:7" x14ac:dyDescent="0.2">
      <c r="E307" s="122"/>
    </row>
    <row r="308" spans="1:7" x14ac:dyDescent="0.2">
      <c r="E308" s="122"/>
    </row>
    <row r="309" spans="1:7" x14ac:dyDescent="0.2">
      <c r="E309" s="122"/>
    </row>
    <row r="310" spans="1:7" x14ac:dyDescent="0.2">
      <c r="E310" s="122"/>
    </row>
    <row r="311" spans="1:7" x14ac:dyDescent="0.2">
      <c r="E311" s="122"/>
    </row>
    <row r="312" spans="1:7" x14ac:dyDescent="0.2">
      <c r="E312" s="122"/>
    </row>
    <row r="313" spans="1:7" x14ac:dyDescent="0.2">
      <c r="E313" s="122"/>
    </row>
    <row r="314" spans="1:7" x14ac:dyDescent="0.2">
      <c r="E314" s="122"/>
    </row>
    <row r="315" spans="1:7" x14ac:dyDescent="0.2">
      <c r="E315" s="122"/>
    </row>
    <row r="316" spans="1:7" x14ac:dyDescent="0.2">
      <c r="E316" s="122"/>
    </row>
    <row r="317" spans="1:7" x14ac:dyDescent="0.2">
      <c r="E317" s="122"/>
    </row>
    <row r="318" spans="1:7" x14ac:dyDescent="0.2">
      <c r="E318" s="122"/>
    </row>
    <row r="319" spans="1:7" x14ac:dyDescent="0.2">
      <c r="A319" s="166"/>
      <c r="B319" s="166"/>
    </row>
    <row r="320" spans="1:7" x14ac:dyDescent="0.2">
      <c r="A320" s="165"/>
      <c r="B320" s="165"/>
      <c r="C320" s="168"/>
      <c r="D320" s="168"/>
      <c r="E320" s="169"/>
      <c r="F320" s="168"/>
      <c r="G320" s="170"/>
    </row>
    <row r="321" spans="1:7" x14ac:dyDescent="0.2">
      <c r="A321" s="171"/>
      <c r="B321" s="171"/>
      <c r="C321" s="165"/>
      <c r="D321" s="165"/>
      <c r="E321" s="172"/>
      <c r="F321" s="165"/>
      <c r="G321" s="165"/>
    </row>
    <row r="322" spans="1:7" x14ac:dyDescent="0.2">
      <c r="A322" s="165"/>
      <c r="B322" s="165"/>
      <c r="C322" s="165"/>
      <c r="D322" s="165"/>
      <c r="E322" s="172"/>
      <c r="F322" s="165"/>
      <c r="G322" s="165"/>
    </row>
    <row r="323" spans="1:7" x14ac:dyDescent="0.2">
      <c r="A323" s="165"/>
      <c r="B323" s="165"/>
      <c r="C323" s="165"/>
      <c r="D323" s="165"/>
      <c r="E323" s="172"/>
      <c r="F323" s="165"/>
      <c r="G323" s="165"/>
    </row>
    <row r="324" spans="1:7" x14ac:dyDescent="0.2">
      <c r="A324" s="165"/>
      <c r="B324" s="165"/>
      <c r="C324" s="165"/>
      <c r="D324" s="165"/>
      <c r="E324" s="172"/>
      <c r="F324" s="165"/>
      <c r="G324" s="165"/>
    </row>
    <row r="325" spans="1:7" x14ac:dyDescent="0.2">
      <c r="A325" s="165"/>
      <c r="B325" s="165"/>
      <c r="C325" s="165"/>
      <c r="D325" s="165"/>
      <c r="E325" s="172"/>
      <c r="F325" s="165"/>
      <c r="G325" s="165"/>
    </row>
    <row r="326" spans="1:7" x14ac:dyDescent="0.2">
      <c r="A326" s="165"/>
      <c r="B326" s="165"/>
      <c r="C326" s="165"/>
      <c r="D326" s="165"/>
      <c r="E326" s="172"/>
      <c r="F326" s="165"/>
      <c r="G326" s="165"/>
    </row>
    <row r="327" spans="1:7" x14ac:dyDescent="0.2">
      <c r="A327" s="165"/>
      <c r="B327" s="165"/>
      <c r="C327" s="165"/>
      <c r="D327" s="165"/>
      <c r="E327" s="172"/>
      <c r="F327" s="165"/>
      <c r="G327" s="165"/>
    </row>
    <row r="328" spans="1:7" x14ac:dyDescent="0.2">
      <c r="A328" s="165"/>
      <c r="B328" s="165"/>
      <c r="C328" s="165"/>
      <c r="D328" s="165"/>
      <c r="E328" s="172"/>
      <c r="F328" s="165"/>
      <c r="G328" s="165"/>
    </row>
    <row r="329" spans="1:7" x14ac:dyDescent="0.2">
      <c r="A329" s="165"/>
      <c r="B329" s="165"/>
      <c r="C329" s="165"/>
      <c r="D329" s="165"/>
      <c r="E329" s="172"/>
      <c r="F329" s="165"/>
      <c r="G329" s="165"/>
    </row>
    <row r="330" spans="1:7" x14ac:dyDescent="0.2">
      <c r="A330" s="165"/>
      <c r="B330" s="165"/>
      <c r="C330" s="165"/>
      <c r="D330" s="165"/>
      <c r="E330" s="172"/>
      <c r="F330" s="165"/>
      <c r="G330" s="165"/>
    </row>
    <row r="331" spans="1:7" x14ac:dyDescent="0.2">
      <c r="A331" s="165"/>
      <c r="B331" s="165"/>
      <c r="C331" s="165"/>
      <c r="D331" s="165"/>
      <c r="E331" s="172"/>
      <c r="F331" s="165"/>
      <c r="G331" s="165"/>
    </row>
    <row r="332" spans="1:7" x14ac:dyDescent="0.2">
      <c r="A332" s="165"/>
      <c r="B332" s="165"/>
      <c r="C332" s="165"/>
      <c r="D332" s="165"/>
      <c r="E332" s="172"/>
      <c r="F332" s="165"/>
      <c r="G332" s="165"/>
    </row>
    <row r="333" spans="1:7" x14ac:dyDescent="0.2">
      <c r="A333" s="165"/>
      <c r="B333" s="165"/>
      <c r="C333" s="165"/>
      <c r="D333" s="165"/>
      <c r="E333" s="172"/>
      <c r="F333" s="165"/>
      <c r="G333" s="165"/>
    </row>
  </sheetData>
  <mergeCells count="100">
    <mergeCell ref="C10:G10"/>
    <mergeCell ref="C11:G11"/>
    <mergeCell ref="C12:G12"/>
    <mergeCell ref="A1:I1"/>
    <mergeCell ref="A3:B3"/>
    <mergeCell ref="A4:B4"/>
    <mergeCell ref="G4:I4"/>
    <mergeCell ref="C9:G9"/>
    <mergeCell ref="C25:G25"/>
    <mergeCell ref="C13:G13"/>
    <mergeCell ref="C14:G14"/>
    <mergeCell ref="C15:G15"/>
    <mergeCell ref="C16:G16"/>
    <mergeCell ref="C17:G17"/>
    <mergeCell ref="C18:G18"/>
    <mergeCell ref="C20:G20"/>
    <mergeCell ref="C21:G21"/>
    <mergeCell ref="C22:G22"/>
    <mergeCell ref="C23:G23"/>
    <mergeCell ref="C24:G24"/>
    <mergeCell ref="C42:G42"/>
    <mergeCell ref="C26:G26"/>
    <mergeCell ref="C28:G28"/>
    <mergeCell ref="C29:G29"/>
    <mergeCell ref="C30:G30"/>
    <mergeCell ref="C31:G31"/>
    <mergeCell ref="C32:G32"/>
    <mergeCell ref="C33:G33"/>
    <mergeCell ref="C34:G34"/>
    <mergeCell ref="C39:G39"/>
    <mergeCell ref="C40:G40"/>
    <mergeCell ref="C41:G41"/>
    <mergeCell ref="C63:G63"/>
    <mergeCell ref="C43:G43"/>
    <mergeCell ref="C44:G44"/>
    <mergeCell ref="C45:G45"/>
    <mergeCell ref="C46:G46"/>
    <mergeCell ref="C47:G47"/>
    <mergeCell ref="C48:G48"/>
    <mergeCell ref="C49:G49"/>
    <mergeCell ref="C51:G51"/>
    <mergeCell ref="C53:G53"/>
    <mergeCell ref="C55:G55"/>
    <mergeCell ref="C60:G60"/>
    <mergeCell ref="C92:G92"/>
    <mergeCell ref="C93:G93"/>
    <mergeCell ref="C94:G94"/>
    <mergeCell ref="C64:G64"/>
    <mergeCell ref="C65:G65"/>
    <mergeCell ref="C66:G66"/>
    <mergeCell ref="C67:G67"/>
    <mergeCell ref="C72:G72"/>
    <mergeCell ref="C74:G74"/>
    <mergeCell ref="C76:G76"/>
    <mergeCell ref="C77:G77"/>
    <mergeCell ref="C82:G82"/>
    <mergeCell ref="C85:G85"/>
    <mergeCell ref="C87:G87"/>
    <mergeCell ref="C88:G88"/>
    <mergeCell ref="C91:G91"/>
    <mergeCell ref="C115:G115"/>
    <mergeCell ref="C95:G95"/>
    <mergeCell ref="C96:G96"/>
    <mergeCell ref="C97:G97"/>
    <mergeCell ref="C105:G105"/>
    <mergeCell ref="C106:G106"/>
    <mergeCell ref="C107:G107"/>
    <mergeCell ref="C108:G108"/>
    <mergeCell ref="C109:G109"/>
    <mergeCell ref="C110:G110"/>
    <mergeCell ref="C111:G111"/>
    <mergeCell ref="C112:G112"/>
    <mergeCell ref="C113:G113"/>
    <mergeCell ref="C114:G114"/>
    <mergeCell ref="C166:G166"/>
    <mergeCell ref="C117:G117"/>
    <mergeCell ref="C123:G123"/>
    <mergeCell ref="C125:G125"/>
    <mergeCell ref="C127:G127"/>
    <mergeCell ref="C129:G129"/>
    <mergeCell ref="C135:G135"/>
    <mergeCell ref="C137:G137"/>
    <mergeCell ref="C140:G140"/>
    <mergeCell ref="C148:G148"/>
    <mergeCell ref="C162:G162"/>
    <mergeCell ref="C204:G204"/>
    <mergeCell ref="C206:G206"/>
    <mergeCell ref="C207:G207"/>
    <mergeCell ref="C183:G183"/>
    <mergeCell ref="C186:G186"/>
    <mergeCell ref="C190:G190"/>
    <mergeCell ref="C192:G192"/>
    <mergeCell ref="C265:G265"/>
    <mergeCell ref="C239:G239"/>
    <mergeCell ref="C241:G241"/>
    <mergeCell ref="C259:G259"/>
    <mergeCell ref="C231:G231"/>
    <mergeCell ref="C233:G233"/>
    <mergeCell ref="C235:G235"/>
    <mergeCell ref="C236:G236"/>
  </mergeCells>
  <printOptions gridLinesSet="0"/>
  <pageMargins left="0.59055118110236227" right="0.39370078740157483" top="0.78740157480314965" bottom="0.78740157480314965" header="0.31496062992125984" footer="0.31496062992125984"/>
  <pageSetup paperSize="9" scale="85" orientation="landscape" horizontalDpi="300" r:id="rId1"/>
  <headerFooter alignWithMargins="0"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37</vt:i4>
      </vt:variant>
    </vt:vector>
  </HeadingPairs>
  <TitlesOfParts>
    <vt:vector size="40" baseType="lpstr">
      <vt:lpstr>Krycí list</vt:lpstr>
      <vt:lpstr>Rekapitulace</vt:lpstr>
      <vt:lpstr>Položky</vt:lpstr>
      <vt:lpstr>cisloobjektu</vt:lpstr>
      <vt:lpstr>cislostavby</vt:lpstr>
      <vt:lpstr>Datum</vt:lpstr>
      <vt:lpstr>Dil</vt:lpstr>
      <vt:lpstr>Dodavka</vt:lpstr>
      <vt:lpstr>HSV</vt:lpstr>
      <vt:lpstr>HZS</vt:lpstr>
      <vt:lpstr>JKSO</vt:lpstr>
      <vt:lpstr>MJ</vt:lpstr>
      <vt:lpstr>Mont</vt:lpstr>
      <vt:lpstr>NazevDilu</vt:lpstr>
      <vt:lpstr>nazevobjektu</vt:lpstr>
      <vt:lpstr>nazevstavby</vt:lpstr>
      <vt:lpstr>Položky!Názvy_tisku</vt:lpstr>
      <vt:lpstr>Rekapitulace!Názvy_tisku</vt:lpstr>
      <vt:lpstr>Objednatel</vt:lpstr>
      <vt:lpstr>'Krycí list'!Oblast_tisku</vt:lpstr>
      <vt:lpstr>Položky!Oblast_tisku</vt:lpstr>
      <vt:lpstr>Rekapitulace!Oblast_tisku</vt:lpstr>
      <vt:lpstr>PocetMJ</vt:lpstr>
      <vt:lpstr>Poznamka</vt:lpstr>
      <vt:lpstr>Projektant</vt:lpstr>
      <vt:lpstr>PSV</vt:lpstr>
      <vt:lpstr>SloupecCC</vt:lpstr>
      <vt:lpstr>SloupecCisloPol</vt:lpstr>
      <vt:lpstr>SloupecCH</vt:lpstr>
      <vt:lpstr>SloupecJC</vt:lpstr>
      <vt:lpstr>SloupecJH</vt:lpstr>
      <vt:lpstr>SloupecMJ</vt:lpstr>
      <vt:lpstr>SloupecMnozstvi</vt:lpstr>
      <vt:lpstr>SloupecNazPol</vt:lpstr>
      <vt:lpstr>SloupecPC</vt:lpstr>
      <vt:lpstr>VRN</vt:lpstr>
      <vt:lpstr>Zakazka</vt:lpstr>
      <vt:lpstr>Zaklad22</vt:lpstr>
      <vt:lpstr>Zaklad5</vt:lpstr>
      <vt:lpstr>Zhotovitel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Radek Bartík</cp:lastModifiedBy>
  <cp:lastPrinted>2015-09-14T13:27:47Z</cp:lastPrinted>
  <dcterms:created xsi:type="dcterms:W3CDTF">2015-07-30T08:34:21Z</dcterms:created>
  <dcterms:modified xsi:type="dcterms:W3CDTF">2015-09-14T13:27:49Z</dcterms:modified>
</cp:coreProperties>
</file>